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ishikawasroffice2024\Desktop\さくらインターネット_wp関係\新ホームページ作成\sroffice_ishikawa\トップページ\長期収載品の処方等又は調剤に係る選定療養の対象医薬品について\"/>
    </mc:Choice>
  </mc:AlternateContent>
  <xr:revisionPtr revIDLastSave="0" documentId="8_{029E9DD8-C84C-4322-870D-B732D4727860}" xr6:coauthVersionLast="47" xr6:coauthVersionMax="47" xr10:uidLastSave="{00000000-0000-0000-0000-000000000000}"/>
  <bookViews>
    <workbookView xWindow="-108" yWindow="-108" windowWidth="23256" windowHeight="12576" xr2:uid="{BFDD3A5D-7ADD-4CD0-8776-5767FB6C58B0}"/>
  </bookViews>
  <sheets>
    <sheet name="ビルドイドローション0.3mg 500g"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I5" i="1"/>
  <c r="E8" i="1"/>
  <c r="E7" i="1"/>
  <c r="E5" i="1"/>
  <c r="F5" i="1" s="1"/>
  <c r="G5" i="1" s="1"/>
  <c r="H5" i="1" s="1"/>
  <c r="D6" i="1"/>
  <c r="D7" i="1" s="1"/>
  <c r="D8" i="1" s="1"/>
  <c r="F4" i="1"/>
  <c r="J5" i="1" l="1"/>
  <c r="L5" i="1" s="1"/>
  <c r="M5" i="1" s="1"/>
  <c r="F8" i="1"/>
  <c r="G8" i="1" s="1"/>
  <c r="H8" i="1" s="1"/>
  <c r="J8" i="1" s="1"/>
  <c r="L8" i="1" s="1"/>
  <c r="M8" i="1" s="1"/>
  <c r="F7" i="1"/>
  <c r="M7" i="1" s="1"/>
  <c r="G4" i="1"/>
  <c r="H4" i="1" s="1"/>
  <c r="J4" i="1" s="1"/>
  <c r="L4" i="1" s="1"/>
  <c r="M4" i="1" s="1"/>
  <c r="M9" i="1" l="1"/>
  <c r="M10" i="1" s="1"/>
</calcChain>
</file>

<file path=xl/sharedStrings.xml><?xml version="1.0" encoding="utf-8"?>
<sst xmlns="http://schemas.openxmlformats.org/spreadsheetml/2006/main" count="36" uniqueCount="35">
  <si>
    <t>投与単位</t>
    <rPh sb="0" eb="2">
      <t>トウヨ</t>
    </rPh>
    <rPh sb="2" eb="4">
      <t>タンイ</t>
    </rPh>
    <phoneticPr fontId="1"/>
  </si>
  <si>
    <t>a×b
=c</t>
    <phoneticPr fontId="1"/>
  </si>
  <si>
    <t>先発薬</t>
    <rPh sb="0" eb="2">
      <t>センパツ</t>
    </rPh>
    <rPh sb="2" eb="3">
      <t>ヤク</t>
    </rPh>
    <phoneticPr fontId="1"/>
  </si>
  <si>
    <t>薬価</t>
    <rPh sb="0" eb="2">
      <t>ヤッカ</t>
    </rPh>
    <phoneticPr fontId="1"/>
  </si>
  <si>
    <t>最高価格</t>
    <rPh sb="0" eb="2">
      <t>サイコウ</t>
    </rPh>
    <rPh sb="2" eb="4">
      <t>カカク</t>
    </rPh>
    <phoneticPr fontId="1"/>
  </si>
  <si>
    <t>後発薬</t>
    <rPh sb="0" eb="2">
      <t>コウハツ</t>
    </rPh>
    <rPh sb="2" eb="3">
      <t>ヤク</t>
    </rPh>
    <phoneticPr fontId="1"/>
  </si>
  <si>
    <t>c/10
=d</t>
    <phoneticPr fontId="1"/>
  </si>
  <si>
    <t>用法(例えば、1日1回朝食後服用の場合には1。外用薬の場合は全量)
b</t>
    <rPh sb="0" eb="2">
      <t>ヨウホウ</t>
    </rPh>
    <rPh sb="3" eb="4">
      <t>タト</t>
    </rPh>
    <rPh sb="17" eb="19">
      <t>バアイ</t>
    </rPh>
    <rPh sb="23" eb="25">
      <t>ガイヨウ</t>
    </rPh>
    <rPh sb="25" eb="26">
      <t>ヤク</t>
    </rPh>
    <rPh sb="27" eb="29">
      <t>バアイ</t>
    </rPh>
    <rPh sb="30" eb="32">
      <t>ゼンリョウ</t>
    </rPh>
    <phoneticPr fontId="1"/>
  </si>
  <si>
    <t>自己負担率
g</t>
    <rPh sb="0" eb="2">
      <t>ジコ</t>
    </rPh>
    <rPh sb="2" eb="4">
      <t>フタン</t>
    </rPh>
    <rPh sb="4" eb="5">
      <t>リツ</t>
    </rPh>
    <phoneticPr fontId="1"/>
  </si>
  <si>
    <t>先発薬の薬価と後発薬の最高価格との差額
j</t>
    <rPh sb="0" eb="3">
      <t>センパツヤク</t>
    </rPh>
    <rPh sb="4" eb="6">
      <t>ヤッカ</t>
    </rPh>
    <rPh sb="7" eb="9">
      <t>コウハツ</t>
    </rPh>
    <rPh sb="9" eb="10">
      <t>ヤク</t>
    </rPh>
    <rPh sb="11" eb="13">
      <t>サイコウ</t>
    </rPh>
    <rPh sb="13" eb="15">
      <t>カカク</t>
    </rPh>
    <rPh sb="17" eb="19">
      <t>サガク</t>
    </rPh>
    <phoneticPr fontId="1"/>
  </si>
  <si>
    <t>保険適用外分
(j×25%=k)</t>
    <rPh sb="0" eb="2">
      <t>ホケン</t>
    </rPh>
    <rPh sb="2" eb="4">
      <t>テキヨウ</t>
    </rPh>
    <rPh sb="4" eb="5">
      <t>ガイ</t>
    </rPh>
    <rPh sb="5" eb="6">
      <t>ブン</t>
    </rPh>
    <phoneticPr fontId="1"/>
  </si>
  <si>
    <t>保険適用分
(先発薬の薬価-k)</t>
    <rPh sb="0" eb="2">
      <t>ホケン</t>
    </rPh>
    <rPh sb="2" eb="4">
      <t>テキヨウ</t>
    </rPh>
    <rPh sb="4" eb="5">
      <t>ブン</t>
    </rPh>
    <rPh sb="7" eb="10">
      <t>センパツヤク</t>
    </rPh>
    <rPh sb="11" eb="13">
      <t>ヤッカ</t>
    </rPh>
    <phoneticPr fontId="1"/>
  </si>
  <si>
    <t>患者自身が先発薬を希望して、ただし医療上必要がないと判断された場合で、医療上必要があると判断された場合に比し増加した額➡</t>
    <rPh sb="0" eb="2">
      <t>カンジャ</t>
    </rPh>
    <rPh sb="2" eb="4">
      <t>ジシン</t>
    </rPh>
    <rPh sb="5" eb="7">
      <t>センパツ</t>
    </rPh>
    <rPh sb="7" eb="8">
      <t>ヤク</t>
    </rPh>
    <rPh sb="9" eb="11">
      <t>キボウ</t>
    </rPh>
    <rPh sb="17" eb="19">
      <t>イリョウ</t>
    </rPh>
    <rPh sb="19" eb="20">
      <t>ウエ</t>
    </rPh>
    <rPh sb="20" eb="22">
      <t>ヒツヨウ</t>
    </rPh>
    <rPh sb="26" eb="28">
      <t>ハンダン</t>
    </rPh>
    <rPh sb="31" eb="33">
      <t>バアイ</t>
    </rPh>
    <rPh sb="35" eb="37">
      <t>イリョウ</t>
    </rPh>
    <rPh sb="37" eb="38">
      <t>ウエ</t>
    </rPh>
    <rPh sb="38" eb="40">
      <t>ヒツヨウ</t>
    </rPh>
    <rPh sb="44" eb="46">
      <t>ハンダン</t>
    </rPh>
    <rPh sb="49" eb="51">
      <t>バアイ</t>
    </rPh>
    <rPh sb="52" eb="53">
      <t>ヒ</t>
    </rPh>
    <rPh sb="54" eb="56">
      <t>ゾウカ</t>
    </rPh>
    <rPh sb="58" eb="59">
      <t>ガク</t>
    </rPh>
    <phoneticPr fontId="1"/>
  </si>
  <si>
    <t>医療費の額(円)
f×10×g=h</t>
    <rPh sb="0" eb="2">
      <t>イリョウ</t>
    </rPh>
    <rPh sb="2" eb="3">
      <t>ヒ</t>
    </rPh>
    <rPh sb="4" eb="5">
      <t>ガク</t>
    </rPh>
    <rPh sb="6" eb="7">
      <t>エン</t>
    </rPh>
    <phoneticPr fontId="1"/>
  </si>
  <si>
    <t>保険点数
d×e=f</t>
    <rPh sb="0" eb="2">
      <t>ホケン</t>
    </rPh>
    <rPh sb="2" eb="4">
      <t>テンスウ</t>
    </rPh>
    <phoneticPr fontId="1"/>
  </si>
  <si>
    <t>消費税込の額➡</t>
    <rPh sb="0" eb="3">
      <t>ショウヒゼイ</t>
    </rPh>
    <rPh sb="3" eb="4">
      <t>コミ</t>
    </rPh>
    <rPh sb="5" eb="6">
      <t>ガク</t>
    </rPh>
    <phoneticPr fontId="1"/>
  </si>
  <si>
    <t>所定単位</t>
    <rPh sb="0" eb="2">
      <t>ショテイ</t>
    </rPh>
    <rPh sb="2" eb="4">
      <t>タンイ</t>
    </rPh>
    <phoneticPr fontId="1"/>
  </si>
  <si>
    <t>医療費の額</t>
    <rPh sb="0" eb="2">
      <t>イリョウ</t>
    </rPh>
    <rPh sb="2" eb="3">
      <t>ヒ</t>
    </rPh>
    <rPh sb="4" eb="5">
      <t>ガク</t>
    </rPh>
    <phoneticPr fontId="1"/>
  </si>
  <si>
    <t>投与単位(日数など)(例えば、外用薬の場合は1)
e</t>
    <rPh sb="0" eb="2">
      <t>トウヨ</t>
    </rPh>
    <rPh sb="2" eb="4">
      <t>タンイ</t>
    </rPh>
    <rPh sb="5" eb="7">
      <t>ニッスウ</t>
    </rPh>
    <rPh sb="11" eb="12">
      <t>タト</t>
    </rPh>
    <rPh sb="15" eb="17">
      <t>ガイヨウ</t>
    </rPh>
    <rPh sb="17" eb="18">
      <t>ヤク</t>
    </rPh>
    <rPh sb="19" eb="21">
      <t>バアイ</t>
    </rPh>
    <phoneticPr fontId="1"/>
  </si>
  <si>
    <t>ヒルドイドローション0.3% 500gが処方された場合</t>
    <phoneticPr fontId="1"/>
  </si>
  <si>
    <t>項目</t>
    <rPh sb="0" eb="2">
      <t>コウモク</t>
    </rPh>
    <phoneticPr fontId="1"/>
  </si>
  <si>
    <t>－</t>
    <phoneticPr fontId="1"/>
  </si>
  <si>
    <t>保険適用分と保険適用外分との合計額➡</t>
    <rPh sb="0" eb="2">
      <t>ホケン</t>
    </rPh>
    <rPh sb="2" eb="4">
      <t>テキヨウ</t>
    </rPh>
    <rPh sb="4" eb="5">
      <t>ブン</t>
    </rPh>
    <rPh sb="6" eb="8">
      <t>ホケン</t>
    </rPh>
    <rPh sb="8" eb="10">
      <t>テキヨウ</t>
    </rPh>
    <rPh sb="10" eb="11">
      <t>ガイ</t>
    </rPh>
    <rPh sb="11" eb="12">
      <t>ブン</t>
    </rPh>
    <rPh sb="14" eb="16">
      <t>ゴウケイ</t>
    </rPh>
    <rPh sb="16" eb="17">
      <t>ガク</t>
    </rPh>
    <phoneticPr fontId="1"/>
  </si>
  <si>
    <t>単位(gや錠など)当たりの価格
(円)
a</t>
    <rPh sb="0" eb="2">
      <t>タンイ</t>
    </rPh>
    <rPh sb="5" eb="6">
      <t>ジョウ</t>
    </rPh>
    <rPh sb="9" eb="10">
      <t>ア</t>
    </rPh>
    <rPh sb="13" eb="15">
      <t>カカク</t>
    </rPh>
    <rPh sb="17" eb="18">
      <t>エン</t>
    </rPh>
    <phoneticPr fontId="1"/>
  </si>
  <si>
    <t>窓口で実際に支払う
医療費の額
(円)
(10円未満四捨五入。ただし、保険適用外分は除く)
h</t>
    <rPh sb="0" eb="2">
      <t>マドグチ</t>
    </rPh>
    <rPh sb="3" eb="5">
      <t>ジッサイ</t>
    </rPh>
    <rPh sb="6" eb="8">
      <t>シハラ</t>
    </rPh>
    <rPh sb="10" eb="12">
      <t>イリョウ</t>
    </rPh>
    <rPh sb="12" eb="13">
      <t>ヒ</t>
    </rPh>
    <rPh sb="14" eb="15">
      <t>ガク</t>
    </rPh>
    <rPh sb="17" eb="18">
      <t>エン</t>
    </rPh>
    <rPh sb="23" eb="24">
      <t>エン</t>
    </rPh>
    <rPh sb="24" eb="26">
      <t>ミマン</t>
    </rPh>
    <rPh sb="26" eb="30">
      <t>シシャゴニュウ</t>
    </rPh>
    <rPh sb="35" eb="37">
      <t>ホケン</t>
    </rPh>
    <rPh sb="37" eb="39">
      <t>テキヨウ</t>
    </rPh>
    <rPh sb="39" eb="40">
      <t>ガイ</t>
    </rPh>
    <rPh sb="40" eb="41">
      <t>ブン</t>
    </rPh>
    <rPh sb="42" eb="43">
      <t>ノゾ</t>
    </rPh>
    <phoneticPr fontId="1"/>
  </si>
  <si>
    <t>(例）フェマーラ錠2.5mg(1日1回朝食後) 薬価217.7円の場合</t>
    <rPh sb="8" eb="9">
      <t>ジョウ</t>
    </rPh>
    <rPh sb="16" eb="17">
      <t>ヒ</t>
    </rPh>
    <rPh sb="18" eb="19">
      <t>カイ</t>
    </rPh>
    <rPh sb="19" eb="21">
      <t>チョウショク</t>
    </rPh>
    <rPh sb="21" eb="22">
      <t>ゴ</t>
    </rPh>
    <phoneticPr fontId="1"/>
  </si>
  <si>
    <t>217.7円-15円=202.7円　202.7円÷10=20.27点≒21点　21点+1点=22点</t>
    <rPh sb="5" eb="6">
      <t>エン</t>
    </rPh>
    <rPh sb="9" eb="10">
      <t>エン</t>
    </rPh>
    <rPh sb="16" eb="17">
      <t>エン</t>
    </rPh>
    <rPh sb="23" eb="24">
      <t>エン</t>
    </rPh>
    <rPh sb="33" eb="34">
      <t>テン</t>
    </rPh>
    <rPh sb="37" eb="38">
      <t>テン</t>
    </rPh>
    <rPh sb="41" eb="42">
      <t>テン</t>
    </rPh>
    <rPh sb="44" eb="45">
      <t>テン</t>
    </rPh>
    <rPh sb="48" eb="49">
      <t>テン</t>
    </rPh>
    <phoneticPr fontId="1"/>
  </si>
  <si>
    <t>&lt;保険点数の算出&gt;</t>
    <rPh sb="1" eb="3">
      <t>ホケン</t>
    </rPh>
    <rPh sb="3" eb="5">
      <t>テンスウ</t>
    </rPh>
    <rPh sb="6" eb="8">
      <t>サンシュツ</t>
    </rPh>
    <phoneticPr fontId="1"/>
  </si>
  <si>
    <t>●薬価が所定単位につき１５円以下である場合は１点。薬価が所定単位につき１５円を超える場合は、当該超過額を１０円で除し１点未満の端数を切り上げた点数に１点を加算する。</t>
    <rPh sb="46" eb="48">
      <t>トウガイ</t>
    </rPh>
    <rPh sb="48" eb="50">
      <t>チョウカ</t>
    </rPh>
    <phoneticPr fontId="1"/>
  </si>
  <si>
    <t>　</t>
    <phoneticPr fontId="1"/>
  </si>
  <si>
    <t>薬価を10で割った後の数字の小数点第1位が「5」ちょうどの時（小数点第2位以降に数字がない場合）は切り捨て、小数点第2位以降に何か数字がある時は切り上げるものです。 上記表の中の保険適用分として挙げた757.50の場合は757となり、仮に、757.51となった場合は758となるわけです。</t>
    <rPh sb="45" eb="47">
      <t>バアイ</t>
    </rPh>
    <rPh sb="83" eb="85">
      <t>ジョウキ</t>
    </rPh>
    <rPh sb="85" eb="86">
      <t>ヒョウ</t>
    </rPh>
    <rPh sb="87" eb="88">
      <t>ナカ</t>
    </rPh>
    <rPh sb="89" eb="91">
      <t>ホケン</t>
    </rPh>
    <rPh sb="91" eb="93">
      <t>テキヨウ</t>
    </rPh>
    <rPh sb="93" eb="94">
      <t>ブン</t>
    </rPh>
    <rPh sb="97" eb="98">
      <t>ア</t>
    </rPh>
    <rPh sb="107" eb="109">
      <t>バアイ</t>
    </rPh>
    <rPh sb="117" eb="118">
      <t>カリ</t>
    </rPh>
    <rPh sb="130" eb="132">
      <t>バアイ</t>
    </rPh>
    <phoneticPr fontId="1"/>
  </si>
  <si>
    <r>
      <t>保険点数
(小数点以下</t>
    </r>
    <r>
      <rPr>
        <b/>
        <sz val="10"/>
        <color rgb="FFFF0000"/>
        <rFont val="游ゴシック"/>
        <family val="3"/>
        <charset val="128"/>
        <scheme val="minor"/>
      </rPr>
      <t>五捨五超入</t>
    </r>
    <r>
      <rPr>
        <b/>
        <sz val="10"/>
        <color theme="1"/>
        <rFont val="游ゴシック"/>
        <family val="3"/>
        <charset val="128"/>
        <scheme val="minor"/>
      </rPr>
      <t>)
d</t>
    </r>
    <rPh sb="0" eb="2">
      <t>ホケン</t>
    </rPh>
    <rPh sb="2" eb="4">
      <t>テンスウ</t>
    </rPh>
    <rPh sb="6" eb="11">
      <t>ショウスウテンイカ</t>
    </rPh>
    <rPh sb="11" eb="12">
      <t>イ</t>
    </rPh>
    <rPh sb="12" eb="13">
      <t>シャ</t>
    </rPh>
    <rPh sb="13" eb="14">
      <t>ゴ</t>
    </rPh>
    <rPh sb="14" eb="15">
      <t>チョウ</t>
    </rPh>
    <rPh sb="15" eb="16">
      <t>ニュウ</t>
    </rPh>
    <phoneticPr fontId="1"/>
  </si>
  <si>
    <r>
      <t>●特殊な端数処理として「所定単位薬価を１０で除して小数点以下を五捨五超入する」方法があります。これを「</t>
    </r>
    <r>
      <rPr>
        <b/>
        <sz val="11"/>
        <color rgb="FFFF0000"/>
        <rFont val="游ゴシック"/>
        <family val="3"/>
        <charset val="128"/>
        <scheme val="minor"/>
      </rPr>
      <t>五捨五超入</t>
    </r>
    <r>
      <rPr>
        <b/>
        <sz val="11"/>
        <color theme="1"/>
        <rFont val="游ゴシック"/>
        <family val="3"/>
        <charset val="128"/>
        <scheme val="minor"/>
      </rPr>
      <t>」と言います。</t>
    </r>
    <rPh sb="1" eb="3">
      <t>トクシュ</t>
    </rPh>
    <rPh sb="4" eb="6">
      <t>ハスウ</t>
    </rPh>
    <rPh sb="6" eb="8">
      <t>ショリ</t>
    </rPh>
    <rPh sb="51" eb="52">
      <t>イ</t>
    </rPh>
    <rPh sb="52" eb="53">
      <t>シャ</t>
    </rPh>
    <rPh sb="53" eb="54">
      <t>ゴ</t>
    </rPh>
    <rPh sb="54" eb="55">
      <t>チョウ</t>
    </rPh>
    <rPh sb="55" eb="56">
      <t>ニュウ</t>
    </rPh>
    <rPh sb="58" eb="59">
      <t>イ</t>
    </rPh>
    <phoneticPr fontId="1"/>
  </si>
  <si>
    <t>217.7円÷10=21.77点≒22点</t>
    <rPh sb="5" eb="6">
      <t>エン</t>
    </rPh>
    <rPh sb="15" eb="16">
      <t>テン</t>
    </rPh>
    <rPh sb="19" eb="20">
      <t>テン</t>
    </rPh>
    <phoneticPr fontId="1"/>
  </si>
  <si>
    <t>に塗りつぶされた欄にのみご入力下さい。</t>
    <rPh sb="1" eb="2">
      <t>ヌ</t>
    </rPh>
    <rPh sb="8" eb="9">
      <t>ラン</t>
    </rPh>
    <rPh sb="13" eb="15">
      <t>ニュウリョク</t>
    </rPh>
    <rPh sb="15" eb="1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</si>
</sst>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 "/>
    <numFmt numFmtId="178" formatCode="#,##0.00_ ;[Red]\-#,##0.00\ "/>
    <numFmt numFmtId="179" formatCode="#,##0_);[Red]\(#,##0\)"/>
  </numFmts>
  <fonts count="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1"/>
      <color rgb="FFFF0000"/>
      <name val="游ゴシック"/>
      <family val="3"/>
      <charset val="128"/>
      <scheme val="minor"/>
    </font>
    <font>
      <b/>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5">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178" fontId="3" fillId="0" borderId="3" xfId="1" applyNumberFormat="1" applyFont="1" applyBorder="1">
      <alignment vertical="center"/>
    </xf>
    <xf numFmtId="176" fontId="3" fillId="0" borderId="3" xfId="0" applyNumberFormat="1" applyFont="1" applyBorder="1" applyAlignment="1">
      <alignment horizontal="right" vertical="center"/>
    </xf>
    <xf numFmtId="0" fontId="3" fillId="0" borderId="3" xfId="1" applyNumberFormat="1" applyFont="1" applyBorder="1" applyAlignment="1">
      <alignment vertical="center"/>
    </xf>
    <xf numFmtId="9" fontId="3" fillId="0" borderId="3" xfId="0" applyNumberFormat="1" applyFont="1" applyBorder="1">
      <alignment vertical="center"/>
    </xf>
    <xf numFmtId="179" fontId="3" fillId="0" borderId="3" xfId="1" applyNumberFormat="1" applyFont="1" applyBorder="1">
      <alignment vertical="center"/>
    </xf>
    <xf numFmtId="0" fontId="3" fillId="0" borderId="7" xfId="0" applyFont="1" applyBorder="1" applyAlignment="1">
      <alignment horizontal="center" vertical="center"/>
    </xf>
    <xf numFmtId="0" fontId="3" fillId="0" borderId="12" xfId="0" applyFont="1" applyBorder="1">
      <alignment vertical="center"/>
    </xf>
    <xf numFmtId="178" fontId="3" fillId="0" borderId="12" xfId="1" applyNumberFormat="1" applyFont="1" applyBorder="1">
      <alignment vertical="center"/>
    </xf>
    <xf numFmtId="176" fontId="3" fillId="0" borderId="12" xfId="0" applyNumberFormat="1" applyFont="1" applyBorder="1" applyAlignment="1">
      <alignment horizontal="right" vertical="center"/>
    </xf>
    <xf numFmtId="0" fontId="3" fillId="0" borderId="12" xfId="1" applyNumberFormat="1" applyFont="1" applyBorder="1" applyAlignment="1">
      <alignment vertical="center"/>
    </xf>
    <xf numFmtId="9" fontId="3" fillId="0" borderId="12" xfId="0" applyNumberFormat="1" applyFont="1" applyBorder="1">
      <alignment vertical="center"/>
    </xf>
    <xf numFmtId="179" fontId="3" fillId="0" borderId="12" xfId="1" applyNumberFormat="1" applyFont="1" applyBorder="1">
      <alignment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7" xfId="0" applyFont="1" applyBorder="1">
      <alignment vertical="center"/>
    </xf>
    <xf numFmtId="178" fontId="3" fillId="0" borderId="7" xfId="1" applyNumberFormat="1" applyFont="1" applyBorder="1">
      <alignment vertical="center"/>
    </xf>
    <xf numFmtId="179" fontId="4" fillId="0" borderId="7" xfId="1" applyNumberFormat="1" applyFont="1" applyBorder="1" applyAlignment="1">
      <alignment horizontal="center" vertical="center"/>
    </xf>
    <xf numFmtId="0" fontId="3" fillId="0" borderId="20" xfId="0" applyFont="1" applyBorder="1">
      <alignment vertical="center"/>
    </xf>
    <xf numFmtId="178" fontId="3" fillId="0" borderId="20" xfId="1" applyNumberFormat="1" applyFont="1" applyBorder="1">
      <alignment vertical="center"/>
    </xf>
    <xf numFmtId="176" fontId="3" fillId="0" borderId="20" xfId="0" applyNumberFormat="1" applyFont="1" applyBorder="1" applyAlignment="1">
      <alignment horizontal="right" vertical="center"/>
    </xf>
    <xf numFmtId="0" fontId="3" fillId="0" borderId="20" xfId="1" applyNumberFormat="1" applyFont="1" applyBorder="1" applyAlignment="1">
      <alignment vertical="center"/>
    </xf>
    <xf numFmtId="9" fontId="3" fillId="0" borderId="20" xfId="0" applyNumberFormat="1" applyFont="1" applyBorder="1">
      <alignment vertical="center"/>
    </xf>
    <xf numFmtId="179" fontId="3" fillId="0" borderId="20" xfId="1" applyNumberFormat="1" applyFont="1" applyBorder="1">
      <alignment vertical="center"/>
    </xf>
    <xf numFmtId="0" fontId="3" fillId="2" borderId="18" xfId="0" applyFont="1" applyFill="1" applyBorder="1">
      <alignment vertical="center"/>
    </xf>
    <xf numFmtId="0" fontId="3" fillId="2" borderId="14" xfId="0" applyFont="1" applyFill="1" applyBorder="1">
      <alignment vertical="center"/>
    </xf>
    <xf numFmtId="0" fontId="3" fillId="2" borderId="21" xfId="0" applyFont="1" applyFill="1" applyBorder="1">
      <alignment vertical="center"/>
    </xf>
    <xf numFmtId="0" fontId="3" fillId="2" borderId="12" xfId="0" applyFont="1" applyFill="1" applyBorder="1">
      <alignment vertical="center"/>
    </xf>
    <xf numFmtId="0" fontId="3" fillId="0" borderId="4" xfId="0" applyFont="1" applyBorder="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3" fillId="2" borderId="0" xfId="0" applyFont="1" applyFill="1" applyAlignment="1">
      <alignment horizontal="right" vertical="center"/>
    </xf>
    <xf numFmtId="0" fontId="8"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38" fontId="3" fillId="3" borderId="12" xfId="0" applyNumberFormat="1" applyFont="1" applyFill="1" applyBorder="1" applyAlignment="1">
      <alignment horizontal="right" vertical="center"/>
    </xf>
    <xf numFmtId="38" fontId="3" fillId="3" borderId="13" xfId="0" applyNumberFormat="1" applyFont="1" applyFill="1" applyBorder="1" applyAlignment="1">
      <alignment horizontal="right" vertical="center"/>
    </xf>
    <xf numFmtId="38" fontId="3" fillId="0" borderId="3" xfId="0" applyNumberFormat="1" applyFont="1" applyBorder="1" applyAlignment="1">
      <alignment horizontal="right" vertical="center"/>
    </xf>
    <xf numFmtId="38" fontId="3" fillId="0" borderId="9" xfId="0" applyNumberFormat="1" applyFont="1" applyBorder="1" applyAlignment="1">
      <alignment horizontal="right" vertical="center"/>
    </xf>
    <xf numFmtId="38" fontId="3" fillId="3" borderId="23" xfId="0" applyNumberFormat="1" applyFont="1" applyFill="1" applyBorder="1" applyAlignment="1">
      <alignment horizontal="right" vertical="center"/>
    </xf>
    <xf numFmtId="38" fontId="3" fillId="3" borderId="24" xfId="0" applyNumberFormat="1" applyFont="1" applyFill="1" applyBorder="1" applyAlignment="1">
      <alignment horizontal="right" vertical="center"/>
    </xf>
    <xf numFmtId="0" fontId="3" fillId="0" borderId="25" xfId="0" applyFont="1" applyBorder="1" applyAlignment="1">
      <alignment horizontal="right" vertical="center" wrapText="1"/>
    </xf>
    <xf numFmtId="0" fontId="3" fillId="0" borderId="26" xfId="0" applyFont="1" applyBorder="1" applyAlignment="1">
      <alignment horizontal="right" vertical="center" wrapText="1"/>
    </xf>
    <xf numFmtId="0" fontId="3" fillId="0" borderId="27" xfId="0" applyFont="1" applyBorder="1" applyAlignment="1">
      <alignment horizontal="right" vertical="center" wrapText="1"/>
    </xf>
    <xf numFmtId="0" fontId="3" fillId="0" borderId="33" xfId="0" applyFont="1" applyBorder="1" applyAlignment="1">
      <alignment horizontal="right"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177" fontId="3" fillId="3" borderId="36" xfId="0" applyNumberFormat="1" applyFont="1" applyFill="1" applyBorder="1" applyAlignment="1">
      <alignment horizontal="right" vertical="center"/>
    </xf>
    <xf numFmtId="177" fontId="3" fillId="3" borderId="37" xfId="0" applyNumberFormat="1" applyFont="1" applyFill="1" applyBorder="1" applyAlignment="1">
      <alignment horizontal="right"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xf>
    <xf numFmtId="176" fontId="3" fillId="0" borderId="7" xfId="1" applyNumberFormat="1" applyFont="1" applyBorder="1" applyAlignment="1">
      <alignment horizontal="center" vertical="center"/>
    </xf>
    <xf numFmtId="177" fontId="3" fillId="0" borderId="28" xfId="0" applyNumberFormat="1" applyFont="1" applyBorder="1" applyAlignment="1">
      <alignment horizontal="right" vertical="center"/>
    </xf>
    <xf numFmtId="177" fontId="3" fillId="0" borderId="29" xfId="0" applyNumberFormat="1" applyFont="1" applyBorder="1" applyAlignment="1">
      <alignment horizontal="right" vertical="center"/>
    </xf>
    <xf numFmtId="38" fontId="3" fillId="0" borderId="31" xfId="0" applyNumberFormat="1" applyFont="1" applyBorder="1" applyAlignment="1">
      <alignment horizontal="right" vertical="center"/>
    </xf>
    <xf numFmtId="38" fontId="3" fillId="0" borderId="32"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589FF-655E-4940-843A-D00500933B12}">
  <dimension ref="B1:N22"/>
  <sheetViews>
    <sheetView tabSelected="1" workbookViewId="0">
      <selection activeCell="F17" sqref="F17"/>
    </sheetView>
  </sheetViews>
  <sheetFormatPr defaultRowHeight="18" x14ac:dyDescent="0.45"/>
  <cols>
    <col min="4" max="13" width="10.69921875" customWidth="1"/>
  </cols>
  <sheetData>
    <row r="1" spans="2:14" ht="18.600000000000001" thickBot="1" x14ac:dyDescent="0.5">
      <c r="B1" s="42" t="s">
        <v>19</v>
      </c>
      <c r="C1" s="42"/>
      <c r="D1" s="42"/>
      <c r="E1" s="42"/>
      <c r="F1" s="42"/>
      <c r="G1" s="42"/>
      <c r="H1" s="42"/>
      <c r="I1" s="42"/>
      <c r="J1" s="42"/>
      <c r="K1" s="42"/>
      <c r="L1" s="42"/>
      <c r="M1" s="42"/>
      <c r="N1" s="42"/>
    </row>
    <row r="2" spans="2:14" x14ac:dyDescent="0.45">
      <c r="B2" s="61" t="s">
        <v>20</v>
      </c>
      <c r="C2" s="43"/>
      <c r="D2" s="43" t="s">
        <v>16</v>
      </c>
      <c r="E2" s="43"/>
      <c r="F2" s="43"/>
      <c r="G2" s="43"/>
      <c r="H2" s="43"/>
      <c r="I2" s="9" t="s">
        <v>0</v>
      </c>
      <c r="J2" s="43" t="s">
        <v>17</v>
      </c>
      <c r="K2" s="43"/>
      <c r="L2" s="43"/>
      <c r="M2" s="43"/>
      <c r="N2" s="44"/>
    </row>
    <row r="3" spans="2:14" ht="114" thickBot="1" x14ac:dyDescent="0.5">
      <c r="B3" s="62"/>
      <c r="C3" s="42"/>
      <c r="D3" s="17" t="s">
        <v>23</v>
      </c>
      <c r="E3" s="16" t="s">
        <v>7</v>
      </c>
      <c r="F3" s="16" t="s">
        <v>1</v>
      </c>
      <c r="G3" s="16" t="s">
        <v>6</v>
      </c>
      <c r="H3" s="16" t="s">
        <v>31</v>
      </c>
      <c r="I3" s="16" t="s">
        <v>18</v>
      </c>
      <c r="J3" s="16" t="s">
        <v>14</v>
      </c>
      <c r="K3" s="16" t="s">
        <v>8</v>
      </c>
      <c r="L3" s="16" t="s">
        <v>13</v>
      </c>
      <c r="M3" s="45" t="s">
        <v>24</v>
      </c>
      <c r="N3" s="46"/>
    </row>
    <row r="4" spans="2:14" ht="18.600000000000001" thickTop="1" x14ac:dyDescent="0.45">
      <c r="B4" s="18" t="s">
        <v>2</v>
      </c>
      <c r="C4" s="19" t="s">
        <v>3</v>
      </c>
      <c r="D4" s="31">
        <v>18.5</v>
      </c>
      <c r="E4" s="32">
        <v>500</v>
      </c>
      <c r="F4" s="11">
        <f>D4*E4</f>
        <v>9250</v>
      </c>
      <c r="G4" s="12">
        <f t="shared" ref="G4:G5" si="0">F4/10</f>
        <v>925</v>
      </c>
      <c r="H4" s="13">
        <f t="shared" ref="H4:H5" si="1">CEILING(G4-0.5,1)</f>
        <v>925</v>
      </c>
      <c r="I4" s="34">
        <v>1</v>
      </c>
      <c r="J4" s="10">
        <f t="shared" ref="J4:J5" si="2">H4*I4</f>
        <v>925</v>
      </c>
      <c r="K4" s="14">
        <v>0.3</v>
      </c>
      <c r="L4" s="15">
        <f t="shared" ref="L4:L5" si="3">J4*10*K4</f>
        <v>2775</v>
      </c>
      <c r="M4" s="47">
        <f t="shared" ref="M4:M5" si="4">ROUND(L4,-1)</f>
        <v>2780</v>
      </c>
      <c r="N4" s="48"/>
    </row>
    <row r="5" spans="2:14" ht="18.600000000000001" thickBot="1" x14ac:dyDescent="0.5">
      <c r="B5" s="20" t="s">
        <v>5</v>
      </c>
      <c r="C5" s="21" t="s">
        <v>4</v>
      </c>
      <c r="D5" s="33">
        <v>5.0999999999999996</v>
      </c>
      <c r="E5" s="35">
        <f>E4</f>
        <v>500</v>
      </c>
      <c r="F5" s="4">
        <f>D5*E5</f>
        <v>2550</v>
      </c>
      <c r="G5" s="5">
        <f t="shared" si="0"/>
        <v>255</v>
      </c>
      <c r="H5" s="6">
        <f t="shared" si="1"/>
        <v>255</v>
      </c>
      <c r="I5" s="3">
        <f>I4</f>
        <v>1</v>
      </c>
      <c r="J5" s="3">
        <f t="shared" si="2"/>
        <v>255</v>
      </c>
      <c r="K5" s="7">
        <v>0.3</v>
      </c>
      <c r="L5" s="8">
        <f t="shared" si="3"/>
        <v>765</v>
      </c>
      <c r="M5" s="49">
        <f t="shared" si="4"/>
        <v>770</v>
      </c>
      <c r="N5" s="50"/>
    </row>
    <row r="6" spans="2:14" ht="40.200000000000003" customHeight="1" thickTop="1" thickBot="1" x14ac:dyDescent="0.5">
      <c r="B6" s="65" t="s">
        <v>9</v>
      </c>
      <c r="C6" s="66"/>
      <c r="D6" s="2">
        <f>D4-D5</f>
        <v>13.4</v>
      </c>
      <c r="E6" s="63" t="s">
        <v>21</v>
      </c>
      <c r="F6" s="63"/>
      <c r="G6" s="63"/>
      <c r="H6" s="63"/>
      <c r="I6" s="63"/>
      <c r="J6" s="63"/>
      <c r="K6" s="63"/>
      <c r="L6" s="63"/>
      <c r="M6" s="63"/>
      <c r="N6" s="64"/>
    </row>
    <row r="7" spans="2:14" ht="30" customHeight="1" x14ac:dyDescent="0.45">
      <c r="B7" s="67" t="s">
        <v>10</v>
      </c>
      <c r="C7" s="43"/>
      <c r="D7" s="22">
        <f>D6*0.25</f>
        <v>3.35</v>
      </c>
      <c r="E7" s="22">
        <f>E4</f>
        <v>500</v>
      </c>
      <c r="F7" s="23">
        <f>D7*E7</f>
        <v>1675</v>
      </c>
      <c r="G7" s="70" t="s">
        <v>21</v>
      </c>
      <c r="H7" s="70"/>
      <c r="I7" s="70"/>
      <c r="J7" s="70"/>
      <c r="K7" s="70"/>
      <c r="L7" s="24" t="s">
        <v>15</v>
      </c>
      <c r="M7" s="71">
        <f>ROUNDDOWN(F7*1.1,0)</f>
        <v>1842</v>
      </c>
      <c r="N7" s="72"/>
    </row>
    <row r="8" spans="2:14" ht="30" customHeight="1" thickBot="1" x14ac:dyDescent="0.5">
      <c r="B8" s="68" t="s">
        <v>11</v>
      </c>
      <c r="C8" s="69"/>
      <c r="D8" s="25">
        <f>D4-D7</f>
        <v>15.15</v>
      </c>
      <c r="E8" s="25">
        <f>E4</f>
        <v>500</v>
      </c>
      <c r="F8" s="26">
        <f>D8*E8</f>
        <v>7575</v>
      </c>
      <c r="G8" s="27">
        <f t="shared" ref="G8" si="5">F8/10</f>
        <v>757.5</v>
      </c>
      <c r="H8" s="28">
        <f t="shared" ref="H8" si="6">CEILING(G8-0.5,1)</f>
        <v>757</v>
      </c>
      <c r="I8" s="25">
        <f>I4</f>
        <v>1</v>
      </c>
      <c r="J8" s="25">
        <f t="shared" ref="J8" si="7">H8*I8</f>
        <v>757</v>
      </c>
      <c r="K8" s="29">
        <v>0.3</v>
      </c>
      <c r="L8" s="30">
        <f t="shared" ref="L8" si="8">J8*10*K8</f>
        <v>2271</v>
      </c>
      <c r="M8" s="73">
        <f t="shared" ref="M8" si="9">ROUND(L8,-1)</f>
        <v>2270</v>
      </c>
      <c r="N8" s="74"/>
    </row>
    <row r="9" spans="2:14" ht="30" customHeight="1" thickTop="1" thickBot="1" x14ac:dyDescent="0.5">
      <c r="B9" s="53" t="s">
        <v>22</v>
      </c>
      <c r="C9" s="54"/>
      <c r="D9" s="54"/>
      <c r="E9" s="54"/>
      <c r="F9" s="54"/>
      <c r="G9" s="54"/>
      <c r="H9" s="54"/>
      <c r="I9" s="54"/>
      <c r="J9" s="54"/>
      <c r="K9" s="54"/>
      <c r="L9" s="55"/>
      <c r="M9" s="51">
        <f>M7+M8</f>
        <v>4112</v>
      </c>
      <c r="N9" s="52"/>
    </row>
    <row r="10" spans="2:14" ht="18.600000000000001" thickBot="1" x14ac:dyDescent="0.5">
      <c r="B10" s="56" t="s">
        <v>12</v>
      </c>
      <c r="C10" s="57"/>
      <c r="D10" s="57"/>
      <c r="E10" s="57"/>
      <c r="F10" s="57"/>
      <c r="G10" s="57"/>
      <c r="H10" s="57"/>
      <c r="I10" s="57"/>
      <c r="J10" s="57"/>
      <c r="K10" s="57"/>
      <c r="L10" s="58"/>
      <c r="M10" s="59">
        <f>M9-M4</f>
        <v>1332</v>
      </c>
      <c r="N10" s="60"/>
    </row>
    <row r="11" spans="2:14" x14ac:dyDescent="0.45">
      <c r="B11" s="38"/>
      <c r="C11" s="38"/>
      <c r="D11" s="39" t="s">
        <v>34</v>
      </c>
      <c r="E11" s="36"/>
      <c r="F11" s="36"/>
      <c r="G11" s="36"/>
      <c r="H11" s="36" t="s">
        <v>29</v>
      </c>
      <c r="I11" s="36"/>
      <c r="J11" s="36"/>
      <c r="K11" s="36"/>
      <c r="L11" s="36"/>
      <c r="M11" s="37"/>
      <c r="N11" s="37"/>
    </row>
    <row r="12" spans="2:14" x14ac:dyDescent="0.45">
      <c r="B12" s="36"/>
      <c r="C12" s="36"/>
      <c r="D12" s="39"/>
      <c r="E12" s="36"/>
      <c r="F12" s="36"/>
      <c r="G12" s="36"/>
      <c r="H12" s="36"/>
      <c r="I12" s="36"/>
      <c r="J12" s="36"/>
      <c r="K12" s="36"/>
      <c r="L12" s="36"/>
      <c r="M12" s="37"/>
      <c r="N12" s="37"/>
    </row>
    <row r="13" spans="2:14" x14ac:dyDescent="0.45">
      <c r="B13" s="1" t="s">
        <v>27</v>
      </c>
    </row>
    <row r="14" spans="2:14" x14ac:dyDescent="0.45">
      <c r="B14" s="40" t="s">
        <v>28</v>
      </c>
      <c r="C14" s="40"/>
      <c r="D14" s="40"/>
      <c r="E14" s="40"/>
      <c r="F14" s="40"/>
      <c r="G14" s="40"/>
      <c r="H14" s="40"/>
      <c r="I14" s="40"/>
      <c r="J14" s="40"/>
      <c r="K14" s="40"/>
      <c r="L14" s="40"/>
      <c r="M14" s="40"/>
      <c r="N14" s="40"/>
    </row>
    <row r="15" spans="2:14" x14ac:dyDescent="0.45">
      <c r="B15" s="40"/>
      <c r="C15" s="40"/>
      <c r="D15" s="40"/>
      <c r="E15" s="40"/>
      <c r="F15" s="40"/>
      <c r="G15" s="40"/>
      <c r="H15" s="40"/>
      <c r="I15" s="40"/>
      <c r="J15" s="40"/>
      <c r="K15" s="40"/>
      <c r="L15" s="40"/>
      <c r="M15" s="40"/>
      <c r="N15" s="40"/>
    </row>
    <row r="16" spans="2:14" x14ac:dyDescent="0.45">
      <c r="B16" s="1" t="s">
        <v>25</v>
      </c>
    </row>
    <row r="17" spans="2:14" x14ac:dyDescent="0.45">
      <c r="B17" s="1" t="s">
        <v>26</v>
      </c>
    </row>
    <row r="19" spans="2:14" x14ac:dyDescent="0.45">
      <c r="B19" s="1" t="s">
        <v>32</v>
      </c>
    </row>
    <row r="20" spans="2:14" x14ac:dyDescent="0.45">
      <c r="B20" s="41" t="s">
        <v>30</v>
      </c>
      <c r="C20" s="41"/>
      <c r="D20" s="41"/>
      <c r="E20" s="41"/>
      <c r="F20" s="41"/>
      <c r="G20" s="41"/>
      <c r="H20" s="41"/>
      <c r="I20" s="41"/>
      <c r="J20" s="41"/>
      <c r="K20" s="41"/>
      <c r="L20" s="41"/>
      <c r="M20" s="41"/>
      <c r="N20" s="41"/>
    </row>
    <row r="21" spans="2:14" x14ac:dyDescent="0.45">
      <c r="B21" s="41"/>
      <c r="C21" s="41"/>
      <c r="D21" s="41"/>
      <c r="E21" s="41"/>
      <c r="F21" s="41"/>
      <c r="G21" s="41"/>
      <c r="H21" s="41"/>
      <c r="I21" s="41"/>
      <c r="J21" s="41"/>
      <c r="K21" s="41"/>
      <c r="L21" s="41"/>
      <c r="M21" s="41"/>
      <c r="N21" s="41"/>
    </row>
    <row r="22" spans="2:14" x14ac:dyDescent="0.45">
      <c r="B22" s="1" t="s">
        <v>33</v>
      </c>
    </row>
  </sheetData>
  <mergeCells count="20">
    <mergeCell ref="B8:C8"/>
    <mergeCell ref="G7:K7"/>
    <mergeCell ref="M7:N7"/>
    <mergeCell ref="M8:N8"/>
    <mergeCell ref="B14:N15"/>
    <mergeCell ref="B20:N21"/>
    <mergeCell ref="B1:N1"/>
    <mergeCell ref="J2:N2"/>
    <mergeCell ref="M3:N3"/>
    <mergeCell ref="M4:N4"/>
    <mergeCell ref="M5:N5"/>
    <mergeCell ref="M9:N9"/>
    <mergeCell ref="B9:L9"/>
    <mergeCell ref="B10:L10"/>
    <mergeCell ref="M10:N10"/>
    <mergeCell ref="D2:H2"/>
    <mergeCell ref="B2:C3"/>
    <mergeCell ref="E6:N6"/>
    <mergeCell ref="B6:C6"/>
    <mergeCell ref="B7:C7"/>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ビルドイドローション0.3mg 500g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利人 石川</dc:creator>
  <cp:lastModifiedBy>利人 石川</cp:lastModifiedBy>
  <dcterms:created xsi:type="dcterms:W3CDTF">2024-05-19T14:24:07Z</dcterms:created>
  <dcterms:modified xsi:type="dcterms:W3CDTF">2024-05-23T14:08:59Z</dcterms:modified>
</cp:coreProperties>
</file>