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shi5\Desktop\さくらインターネット_wp関係\新ホームページ作成\sroffice_ishikawa\トップページ\"/>
    </mc:Choice>
  </mc:AlternateContent>
  <xr:revisionPtr revIDLastSave="0" documentId="8_{472928CB-3DD7-4BE5-815C-822FF88B43CE}" xr6:coauthVersionLast="47" xr6:coauthVersionMax="47" xr10:uidLastSave="{00000000-0000-0000-0000-000000000000}"/>
  <bookViews>
    <workbookView xWindow="-120" yWindow="-120" windowWidth="29040" windowHeight="15720" firstSheet="3" activeTab="3" xr2:uid="{00000000-000D-0000-FFFF-FFFF00000000}"/>
  </bookViews>
  <sheets>
    <sheet name="令和4年度" sheetId="3" r:id="rId1"/>
    <sheet name="新規裁定者及び既裁定者用(令和5年度)" sheetId="4" r:id="rId2"/>
    <sheet name="新規裁定者及び既裁定者用(令和6年度)" sheetId="1" r:id="rId3"/>
    <sheet name="在職老齢年金制度の支給停止調整額の推移について" sheetId="2" r:id="rId4"/>
    <sheet name="新規裁定者及び既裁定者用(令和7年度)"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7" i="2" l="1"/>
  <c r="AF26" i="2"/>
  <c r="AF25" i="2"/>
  <c r="AF24" i="2"/>
  <c r="AF23" i="2"/>
  <c r="AF22" i="2"/>
  <c r="AF21" i="2"/>
  <c r="AF20" i="2"/>
  <c r="AF19" i="2"/>
  <c r="AF18" i="2"/>
  <c r="AF17" i="2"/>
  <c r="AC26" i="2"/>
  <c r="AC25" i="2"/>
  <c r="AC24" i="2"/>
  <c r="AC23" i="2"/>
  <c r="AC22" i="2"/>
  <c r="AC21" i="2"/>
  <c r="AC20" i="2"/>
  <c r="AC19" i="2"/>
  <c r="AC18" i="2"/>
  <c r="AC17" i="2"/>
  <c r="AB28" i="2"/>
  <c r="AC28" i="2" s="1"/>
  <c r="AB27" i="2"/>
  <c r="AB26" i="2"/>
  <c r="AB25" i="2"/>
  <c r="AB24" i="2"/>
  <c r="AB23" i="2"/>
  <c r="AB22" i="2"/>
  <c r="AB21" i="2"/>
  <c r="AB20" i="2"/>
  <c r="AB19" i="2"/>
  <c r="AB18" i="2"/>
  <c r="AB17" i="2"/>
  <c r="Z28" i="2"/>
  <c r="Z27" i="2"/>
  <c r="Y28" i="2" s="1"/>
  <c r="Z26" i="2"/>
  <c r="Y27" i="2" s="1"/>
  <c r="Z25" i="2"/>
  <c r="Y26" i="2" s="1"/>
  <c r="Z24" i="2"/>
  <c r="Y25" i="2" s="1"/>
  <c r="Z23" i="2"/>
  <c r="Y24" i="2" s="1"/>
  <c r="Z22" i="2"/>
  <c r="Y23" i="2" s="1"/>
  <c r="Z21" i="2"/>
  <c r="Y22" i="2" s="1"/>
  <c r="Z20" i="2"/>
  <c r="Y21" i="2" s="1"/>
  <c r="Z19" i="2"/>
  <c r="Y20" i="2" s="1"/>
  <c r="Y19" i="2"/>
  <c r="W19" i="2"/>
  <c r="W20" i="2" s="1"/>
  <c r="W21" i="2" s="1"/>
  <c r="W22" i="2" s="1"/>
  <c r="W23" i="2" s="1"/>
  <c r="W24" i="2" s="1"/>
  <c r="W25" i="2" s="1"/>
  <c r="W26" i="2" s="1"/>
  <c r="W27" i="2" s="1"/>
  <c r="W28" i="2" s="1"/>
  <c r="W18" i="2"/>
  <c r="Z18" i="2"/>
  <c r="Y18" i="2"/>
  <c r="W7" i="2" l="1"/>
  <c r="W8" i="2" s="1"/>
  <c r="W9" i="2" s="1"/>
  <c r="W5" i="2"/>
  <c r="W4" i="2"/>
  <c r="D37" i="5"/>
  <c r="D36" i="5"/>
  <c r="D33" i="5"/>
  <c r="D32" i="5"/>
  <c r="D31" i="5"/>
  <c r="D30" i="5"/>
  <c r="D29" i="5"/>
  <c r="C25" i="5"/>
  <c r="C24" i="5"/>
  <c r="C23" i="5"/>
  <c r="E31" i="5" s="1"/>
  <c r="C20" i="5"/>
  <c r="C22" i="5" s="1"/>
  <c r="C19" i="5"/>
  <c r="C21" i="5" s="1"/>
  <c r="C18" i="5"/>
  <c r="C17" i="5"/>
  <c r="C16" i="5"/>
  <c r="C15" i="5"/>
  <c r="C14" i="5"/>
  <c r="C13" i="5"/>
  <c r="C12" i="5"/>
  <c r="C11" i="5"/>
  <c r="C10" i="5"/>
  <c r="C9" i="5"/>
  <c r="G12" i="5" s="1"/>
  <c r="C8" i="5"/>
  <c r="G11" i="5" s="1"/>
  <c r="C7" i="5"/>
  <c r="C6" i="5"/>
  <c r="D34" i="4"/>
  <c r="D32" i="4"/>
  <c r="D30" i="4"/>
  <c r="D29" i="4"/>
  <c r="D28" i="4"/>
  <c r="D27" i="4"/>
  <c r="D26" i="4"/>
  <c r="C19" i="4"/>
  <c r="C18" i="4"/>
  <c r="C15" i="4"/>
  <c r="C14" i="4"/>
  <c r="C13" i="4"/>
  <c r="C12" i="4"/>
  <c r="C11" i="4"/>
  <c r="C10" i="4"/>
  <c r="C20" i="4" s="1"/>
  <c r="C9" i="4"/>
  <c r="C8" i="4"/>
  <c r="C7" i="4"/>
  <c r="C16" i="4" s="1"/>
  <c r="C17" i="4" s="1"/>
  <c r="D34" i="3"/>
  <c r="D32" i="3"/>
  <c r="D30" i="3"/>
  <c r="D29" i="3"/>
  <c r="D28" i="3"/>
  <c r="D27" i="3"/>
  <c r="D26" i="3"/>
  <c r="C19" i="3"/>
  <c r="C18" i="3"/>
  <c r="E27" i="3" s="1"/>
  <c r="C16" i="3"/>
  <c r="C17" i="3" s="1"/>
  <c r="C15" i="3"/>
  <c r="C14" i="3"/>
  <c r="C13" i="3"/>
  <c r="C12" i="3"/>
  <c r="F11" i="3"/>
  <c r="C11" i="3"/>
  <c r="C10" i="3"/>
  <c r="C20" i="3" s="1"/>
  <c r="C9" i="3"/>
  <c r="C8" i="3"/>
  <c r="C7" i="3"/>
  <c r="J45" i="2"/>
  <c r="E33" i="5" l="1"/>
  <c r="E32" i="5"/>
  <c r="E29" i="5"/>
  <c r="E30" i="5"/>
  <c r="E26" i="3"/>
  <c r="E28" i="3"/>
  <c r="E29" i="3"/>
  <c r="E30" i="3"/>
  <c r="E30" i="4"/>
  <c r="E28" i="4"/>
  <c r="E26" i="4"/>
  <c r="E27" i="4"/>
  <c r="F11" i="4"/>
  <c r="E29" i="4"/>
  <c r="F45" i="2"/>
  <c r="G45" i="2" s="1"/>
  <c r="F44" i="2"/>
  <c r="G44" i="2" s="1"/>
  <c r="G46" i="2" l="1"/>
  <c r="G47" i="2" s="1"/>
  <c r="I47" i="2" l="1"/>
  <c r="I48" i="2" s="1"/>
  <c r="I49" i="2" s="1"/>
  <c r="I50" i="2" s="1"/>
  <c r="I51" i="2" s="1"/>
  <c r="I52" i="2" s="1"/>
  <c r="I53" i="2" s="1"/>
  <c r="I54" i="2" s="1"/>
  <c r="I55" i="2" s="1"/>
  <c r="I56" i="2" s="1"/>
  <c r="I57" i="2" s="1"/>
  <c r="I58" i="2" s="1"/>
  <c r="I59" i="2" s="1"/>
  <c r="I60" i="2" s="1"/>
  <c r="I61" i="2" s="1"/>
  <c r="I62" i="2" s="1"/>
  <c r="I63" i="2" s="1"/>
  <c r="I64" i="2" s="1"/>
  <c r="I65" i="2" s="1"/>
  <c r="I66" i="2" s="1"/>
  <c r="I67" i="2" s="1"/>
  <c r="I68" i="2" s="1"/>
  <c r="J46" i="2"/>
  <c r="J47" i="2" s="1"/>
  <c r="J48" i="2" s="1"/>
  <c r="J49" i="2" s="1"/>
  <c r="J50" i="2" s="1"/>
  <c r="J51" i="2" s="1"/>
  <c r="J52" i="2" s="1"/>
  <c r="J53" i="2" s="1"/>
  <c r="J54" i="2" s="1"/>
  <c r="J55" i="2" s="1"/>
  <c r="J56" i="2" s="1"/>
  <c r="J57" i="2" s="1"/>
  <c r="J58" i="2" s="1"/>
  <c r="R5" i="2" l="1"/>
  <c r="S5" i="2" s="1"/>
  <c r="T5" i="2" s="1"/>
  <c r="U5" i="2" s="1"/>
  <c r="V5" i="2" s="1"/>
  <c r="D5" i="2"/>
  <c r="E5" i="2" s="1"/>
  <c r="F5" i="2" s="1"/>
  <c r="G5" i="2" s="1"/>
  <c r="H5" i="2" s="1"/>
  <c r="I5" i="2" s="1"/>
  <c r="J5" i="2" s="1"/>
  <c r="K5" i="2" s="1"/>
  <c r="L5" i="2" s="1"/>
  <c r="M5" i="2" s="1"/>
  <c r="N5" i="2" s="1"/>
  <c r="O5" i="2" s="1"/>
  <c r="P5" i="2" s="1"/>
  <c r="D4" i="2"/>
  <c r="E4" i="2" s="1"/>
  <c r="F4" i="2" s="1"/>
  <c r="G4" i="2" s="1"/>
  <c r="H4" i="2" s="1"/>
  <c r="I4" i="2" s="1"/>
  <c r="J4" i="2" s="1"/>
  <c r="K4" i="2" s="1"/>
  <c r="L4" i="2" s="1"/>
  <c r="M4" i="2" s="1"/>
  <c r="N4" i="2" s="1"/>
  <c r="O4" i="2" s="1"/>
  <c r="P4" i="2" s="1"/>
  <c r="Q4" i="2" s="1"/>
  <c r="R4" i="2" s="1"/>
  <c r="S4" i="2" s="1"/>
  <c r="T4" i="2" s="1"/>
  <c r="U4" i="2" s="1"/>
  <c r="V4" i="2" s="1"/>
  <c r="C7" i="2"/>
  <c r="D7" i="2" s="1"/>
  <c r="D8" i="2" s="1"/>
  <c r="D9" i="2" s="1"/>
  <c r="E7" i="2" l="1"/>
  <c r="C8" i="2"/>
  <c r="C9" i="2" s="1"/>
  <c r="D37" i="1"/>
  <c r="D36" i="1"/>
  <c r="C13" i="1"/>
  <c r="C12" i="1"/>
  <c r="C25" i="1" s="1"/>
  <c r="C9" i="1"/>
  <c r="C20" i="1" s="1"/>
  <c r="C8" i="1"/>
  <c r="C19" i="1" s="1"/>
  <c r="C21" i="1" s="1"/>
  <c r="C7" i="1"/>
  <c r="C6" i="1"/>
  <c r="C24" i="1"/>
  <c r="C23" i="1"/>
  <c r="C18" i="1"/>
  <c r="C17" i="1"/>
  <c r="C15" i="1"/>
  <c r="C14" i="1"/>
  <c r="C11" i="1"/>
  <c r="C10" i="1"/>
  <c r="F7" i="2" l="1"/>
  <c r="E8" i="2"/>
  <c r="E9" i="2" s="1"/>
  <c r="C16" i="1"/>
  <c r="G12" i="1"/>
  <c r="G11" i="1"/>
  <c r="G7" i="2" l="1"/>
  <c r="F8" i="2"/>
  <c r="F9" i="2" s="1"/>
  <c r="C22" i="1"/>
  <c r="D33" i="1"/>
  <c r="E33" i="1" s="1"/>
  <c r="D32" i="1"/>
  <c r="E32" i="1" s="1"/>
  <c r="D31" i="1"/>
  <c r="E31" i="1" s="1"/>
  <c r="D30" i="1"/>
  <c r="E30" i="1" s="1"/>
  <c r="D29" i="1"/>
  <c r="E29" i="1" s="1"/>
  <c r="H7" i="2" l="1"/>
  <c r="G8" i="2"/>
  <c r="G9" i="2" s="1"/>
  <c r="I7" i="2" l="1"/>
  <c r="H8" i="2"/>
  <c r="H9" i="2" s="1"/>
  <c r="J7" i="2" l="1"/>
  <c r="I8" i="2"/>
  <c r="I9" i="2" s="1"/>
  <c r="K7" i="2" l="1"/>
  <c r="J8" i="2"/>
  <c r="J9" i="2" s="1"/>
  <c r="L7" i="2" l="1"/>
  <c r="K8" i="2"/>
  <c r="K9" i="2" s="1"/>
  <c r="M7" i="2" l="1"/>
  <c r="L8" i="2"/>
  <c r="L9" i="2" s="1"/>
  <c r="N7" i="2" l="1"/>
  <c r="M8" i="2"/>
  <c r="M9" i="2" s="1"/>
  <c r="O7" i="2" l="1"/>
  <c r="N8" i="2"/>
  <c r="N9" i="2" s="1"/>
  <c r="P7" i="2" l="1"/>
  <c r="O8" i="2"/>
  <c r="O9" i="2" s="1"/>
  <c r="Q7" i="2" l="1"/>
  <c r="P8" i="2"/>
  <c r="P9" i="2" s="1"/>
  <c r="R7" i="2" l="1"/>
  <c r="Q8" i="2"/>
  <c r="Q9" i="2" s="1"/>
  <c r="S7" i="2" l="1"/>
  <c r="R8" i="2"/>
  <c r="R9" i="2" s="1"/>
  <c r="T7" i="2" l="1"/>
  <c r="S8" i="2"/>
  <c r="S9" i="2" s="1"/>
  <c r="U7" i="2" l="1"/>
  <c r="T8" i="2"/>
  <c r="T9" i="2" s="1"/>
  <c r="V7" i="2" l="1"/>
  <c r="V8" i="2" s="1"/>
  <c r="V9" i="2" s="1"/>
  <c r="U8" i="2"/>
  <c r="U9" i="2" s="1"/>
</calcChain>
</file>

<file path=xl/sharedStrings.xml><?xml version="1.0" encoding="utf-8"?>
<sst xmlns="http://schemas.openxmlformats.org/spreadsheetml/2006/main" count="365" uniqueCount="159">
  <si>
    <t>100円単位</t>
    <rPh sb="3" eb="4">
      <t>エン</t>
    </rPh>
    <rPh sb="4" eb="6">
      <t>タンイ</t>
    </rPh>
    <phoneticPr fontId="2"/>
  </si>
  <si>
    <t>満額の老齢基礎年金</t>
    <rPh sb="0" eb="2">
      <t>マンガク</t>
    </rPh>
    <rPh sb="3" eb="7">
      <t>ロウレイキソ</t>
    </rPh>
    <rPh sb="7" eb="9">
      <t>ネンキン</t>
    </rPh>
    <phoneticPr fontId="2"/>
  </si>
  <si>
    <t>障害基礎年金</t>
    <rPh sb="0" eb="2">
      <t>ショウガイ</t>
    </rPh>
    <rPh sb="2" eb="4">
      <t>キソ</t>
    </rPh>
    <rPh sb="4" eb="6">
      <t>ネンキン</t>
    </rPh>
    <phoneticPr fontId="2"/>
  </si>
  <si>
    <t>遺族基礎年金</t>
    <rPh sb="0" eb="2">
      <t>イゾク</t>
    </rPh>
    <rPh sb="2" eb="6">
      <t>キソネンキン</t>
    </rPh>
    <phoneticPr fontId="2"/>
  </si>
  <si>
    <t>障害手当金の最低保障額
(障害厚生年金の最低保障額の2倍)</t>
    <rPh sb="0" eb="2">
      <t>ショウガイ</t>
    </rPh>
    <rPh sb="2" eb="4">
      <t>テアテ</t>
    </rPh>
    <rPh sb="4" eb="5">
      <t>キン</t>
    </rPh>
    <rPh sb="6" eb="8">
      <t>サイテイ</t>
    </rPh>
    <rPh sb="8" eb="10">
      <t>ホショウ</t>
    </rPh>
    <rPh sb="10" eb="11">
      <t>ガク</t>
    </rPh>
    <rPh sb="27" eb="28">
      <t>バイ</t>
    </rPh>
    <phoneticPr fontId="2"/>
  </si>
  <si>
    <t>加給年金額(第3子以降)</t>
    <rPh sb="0" eb="2">
      <t>カキュウ</t>
    </rPh>
    <rPh sb="2" eb="4">
      <t>ネンキン</t>
    </rPh>
    <rPh sb="4" eb="5">
      <t>ガク</t>
    </rPh>
    <rPh sb="6" eb="7">
      <t>ダイ</t>
    </rPh>
    <rPh sb="8" eb="9">
      <t>シ</t>
    </rPh>
    <rPh sb="9" eb="11">
      <t>イコウ</t>
    </rPh>
    <phoneticPr fontId="2"/>
  </si>
  <si>
    <t>障害基礎年金(第1子及び第2子)</t>
    <rPh sb="0" eb="2">
      <t>ショウガイ</t>
    </rPh>
    <rPh sb="2" eb="4">
      <t>キソ</t>
    </rPh>
    <rPh sb="4" eb="6">
      <t>ネンキン</t>
    </rPh>
    <phoneticPr fontId="2"/>
  </si>
  <si>
    <t>障害基礎年金(第3子以降)</t>
    <rPh sb="0" eb="2">
      <t>ショウガイ</t>
    </rPh>
    <rPh sb="2" eb="4">
      <t>キソ</t>
    </rPh>
    <rPh sb="4" eb="6">
      <t>ネンキン</t>
    </rPh>
    <rPh sb="10" eb="12">
      <t>イコウ</t>
    </rPh>
    <phoneticPr fontId="2"/>
  </si>
  <si>
    <t>遺族基礎年金(第1子及び第2子)</t>
    <rPh sb="0" eb="2">
      <t>イゾク</t>
    </rPh>
    <rPh sb="2" eb="4">
      <t>キソ</t>
    </rPh>
    <rPh sb="4" eb="6">
      <t>ネンキン</t>
    </rPh>
    <phoneticPr fontId="2"/>
  </si>
  <si>
    <t>遺族基礎年金(第3子以降)</t>
    <rPh sb="0" eb="2">
      <t>イゾク</t>
    </rPh>
    <rPh sb="2" eb="4">
      <t>キソ</t>
    </rPh>
    <rPh sb="4" eb="6">
      <t>ネンキン</t>
    </rPh>
    <rPh sb="10" eb="12">
      <t>イコウ</t>
    </rPh>
    <phoneticPr fontId="2"/>
  </si>
  <si>
    <t>遺族基礎年金(第1子)</t>
    <rPh sb="0" eb="2">
      <t>イゾク</t>
    </rPh>
    <rPh sb="2" eb="4">
      <t>キソ</t>
    </rPh>
    <rPh sb="4" eb="6">
      <t>ネンキン</t>
    </rPh>
    <phoneticPr fontId="2"/>
  </si>
  <si>
    <t>遺族基礎年金(第2子)</t>
    <rPh sb="0" eb="2">
      <t>イゾク</t>
    </rPh>
    <rPh sb="2" eb="4">
      <t>キソ</t>
    </rPh>
    <rPh sb="4" eb="6">
      <t>ネンキン</t>
    </rPh>
    <phoneticPr fontId="2"/>
  </si>
  <si>
    <t>受給権者が配偶者と子の場合</t>
    <rPh sb="0" eb="2">
      <t>ジュキュウ</t>
    </rPh>
    <rPh sb="2" eb="3">
      <t>ケン</t>
    </rPh>
    <rPh sb="3" eb="4">
      <t>シャ</t>
    </rPh>
    <rPh sb="5" eb="8">
      <t>ハイグウシャ</t>
    </rPh>
    <rPh sb="9" eb="10">
      <t>コ</t>
    </rPh>
    <rPh sb="11" eb="13">
      <t>バアイ</t>
    </rPh>
    <phoneticPr fontId="2"/>
  </si>
  <si>
    <t>受給権者が子だけの場合</t>
    <rPh sb="0" eb="2">
      <t>ジュキュウ</t>
    </rPh>
    <rPh sb="2" eb="3">
      <t>ケン</t>
    </rPh>
    <rPh sb="3" eb="4">
      <t>シャ</t>
    </rPh>
    <rPh sb="5" eb="6">
      <t>コ</t>
    </rPh>
    <rPh sb="9" eb="11">
      <t>バアイ</t>
    </rPh>
    <phoneticPr fontId="2"/>
  </si>
  <si>
    <t>障害厚生年金の最低保障額
(2級の障害基礎年金の額×3/4)</t>
    <rPh sb="0" eb="2">
      <t>ショウガイ</t>
    </rPh>
    <rPh sb="2" eb="4">
      <t>コウセイ</t>
    </rPh>
    <rPh sb="4" eb="6">
      <t>ネンキン</t>
    </rPh>
    <rPh sb="7" eb="9">
      <t>サイテイ</t>
    </rPh>
    <rPh sb="9" eb="11">
      <t>ホショウ</t>
    </rPh>
    <rPh sb="11" eb="12">
      <t>ガク</t>
    </rPh>
    <rPh sb="15" eb="16">
      <t>キュウ</t>
    </rPh>
    <rPh sb="17" eb="19">
      <t>ショウガイ</t>
    </rPh>
    <rPh sb="19" eb="21">
      <t>キソ</t>
    </rPh>
    <rPh sb="21" eb="23">
      <t>ネンキン</t>
    </rPh>
    <rPh sb="24" eb="25">
      <t>ガク</t>
    </rPh>
    <phoneticPr fontId="2"/>
  </si>
  <si>
    <t>1円単位</t>
    <rPh sb="1" eb="2">
      <t>エン</t>
    </rPh>
    <rPh sb="2" eb="4">
      <t>タンイ</t>
    </rPh>
    <phoneticPr fontId="2"/>
  </si>
  <si>
    <t>納付済月数等に応じて算出する老齢基礎年金</t>
    <rPh sb="0" eb="2">
      <t>ノウフ</t>
    </rPh>
    <rPh sb="2" eb="3">
      <t>ズ</t>
    </rPh>
    <rPh sb="3" eb="4">
      <t>ゲツ</t>
    </rPh>
    <rPh sb="4" eb="5">
      <t>スウ</t>
    </rPh>
    <rPh sb="5" eb="6">
      <t>トウ</t>
    </rPh>
    <rPh sb="7" eb="8">
      <t>オウ</t>
    </rPh>
    <rPh sb="10" eb="12">
      <t>サンシュツ</t>
    </rPh>
    <rPh sb="14" eb="16">
      <t>ロウレイ</t>
    </rPh>
    <rPh sb="16" eb="18">
      <t>キソ</t>
    </rPh>
    <rPh sb="18" eb="20">
      <t>ネンキン</t>
    </rPh>
    <phoneticPr fontId="2"/>
  </si>
  <si>
    <t>寡婦年金</t>
    <rPh sb="0" eb="2">
      <t>カフ</t>
    </rPh>
    <rPh sb="2" eb="4">
      <t>ネンキン</t>
    </rPh>
    <phoneticPr fontId="2"/>
  </si>
  <si>
    <t>加入期間に応じて算出する
老齢厚生年金・障害厚生年金・遺族厚生年金</t>
    <rPh sb="0" eb="2">
      <t>カニュウ</t>
    </rPh>
    <rPh sb="2" eb="4">
      <t>キカン</t>
    </rPh>
    <rPh sb="5" eb="6">
      <t>オウ</t>
    </rPh>
    <rPh sb="8" eb="10">
      <t>サンシュツ</t>
    </rPh>
    <rPh sb="13" eb="15">
      <t>ロウレイ</t>
    </rPh>
    <rPh sb="15" eb="17">
      <t>コウセイ</t>
    </rPh>
    <rPh sb="17" eb="19">
      <t>ネンキン</t>
    </rPh>
    <rPh sb="20" eb="22">
      <t>ショウガイ</t>
    </rPh>
    <rPh sb="22" eb="24">
      <t>コウセイ</t>
    </rPh>
    <rPh sb="24" eb="26">
      <t>ネンキン</t>
    </rPh>
    <rPh sb="27" eb="29">
      <t>イゾク</t>
    </rPh>
    <rPh sb="29" eb="31">
      <t>コウセイ</t>
    </rPh>
    <rPh sb="31" eb="33">
      <t>ネンキン</t>
    </rPh>
    <phoneticPr fontId="2"/>
  </si>
  <si>
    <t>-</t>
    <phoneticPr fontId="2"/>
  </si>
  <si>
    <t>-</t>
    <phoneticPr fontId="2"/>
  </si>
  <si>
    <t>-</t>
    <phoneticPr fontId="2"/>
  </si>
  <si>
    <t>1級の障害基礎年金(2級の障害基礎年金×1.25)</t>
    <rPh sb="1" eb="2">
      <t>キュウ</t>
    </rPh>
    <rPh sb="3" eb="5">
      <t>ショウガイ</t>
    </rPh>
    <rPh sb="5" eb="7">
      <t>キソ</t>
    </rPh>
    <rPh sb="7" eb="9">
      <t>ネンキン</t>
    </rPh>
    <rPh sb="11" eb="12">
      <t>キュウ</t>
    </rPh>
    <rPh sb="13" eb="15">
      <t>ショウガイ</t>
    </rPh>
    <rPh sb="15" eb="17">
      <t>キソ</t>
    </rPh>
    <rPh sb="17" eb="19">
      <t>ネンキン</t>
    </rPh>
    <phoneticPr fontId="2"/>
  </si>
  <si>
    <t>加給年金額(配偶者、第1子及び第2子)</t>
    <rPh sb="0" eb="2">
      <t>カキュウ</t>
    </rPh>
    <rPh sb="2" eb="4">
      <t>ネンキン</t>
    </rPh>
    <rPh sb="4" eb="5">
      <t>ガク</t>
    </rPh>
    <rPh sb="6" eb="9">
      <t>ハイグウシャ</t>
    </rPh>
    <rPh sb="10" eb="11">
      <t>ダイ</t>
    </rPh>
    <rPh sb="12" eb="13">
      <t>シ</t>
    </rPh>
    <rPh sb="13" eb="14">
      <t>オヨ</t>
    </rPh>
    <rPh sb="15" eb="16">
      <t>ダイ</t>
    </rPh>
    <rPh sb="17" eb="18">
      <t>コ</t>
    </rPh>
    <phoneticPr fontId="2"/>
  </si>
  <si>
    <t>種類</t>
    <rPh sb="0" eb="2">
      <t>シュルイ</t>
    </rPh>
    <phoneticPr fontId="2"/>
  </si>
  <si>
    <t>年金額</t>
    <rPh sb="0" eb="2">
      <t>ネンキン</t>
    </rPh>
    <rPh sb="2" eb="3">
      <t>ガク</t>
    </rPh>
    <phoneticPr fontId="2"/>
  </si>
  <si>
    <t>備考</t>
    <rPh sb="0" eb="2">
      <t>ビコウ</t>
    </rPh>
    <phoneticPr fontId="2"/>
  </si>
  <si>
    <t>加給年金額+特別加算額</t>
    <rPh sb="0" eb="4">
      <t>カキュウネンキン</t>
    </rPh>
    <rPh sb="4" eb="5">
      <t>ガク</t>
    </rPh>
    <rPh sb="6" eb="8">
      <t>トクベツ</t>
    </rPh>
    <rPh sb="8" eb="10">
      <t>カサン</t>
    </rPh>
    <rPh sb="10" eb="11">
      <t>ガク</t>
    </rPh>
    <phoneticPr fontId="2"/>
  </si>
  <si>
    <t>配偶者に係る加給年金額に加算される特別加算額</t>
    <rPh sb="0" eb="3">
      <t>ハイグウシャ</t>
    </rPh>
    <rPh sb="4" eb="5">
      <t>カカ</t>
    </rPh>
    <rPh sb="6" eb="8">
      <t>カキュウ</t>
    </rPh>
    <rPh sb="8" eb="10">
      <t>ネンキン</t>
    </rPh>
    <rPh sb="10" eb="11">
      <t>ガク</t>
    </rPh>
    <rPh sb="12" eb="14">
      <t>カサン</t>
    </rPh>
    <rPh sb="17" eb="19">
      <t>トクベツ</t>
    </rPh>
    <rPh sb="19" eb="21">
      <t>カサン</t>
    </rPh>
    <rPh sb="21" eb="22">
      <t>ガク</t>
    </rPh>
    <phoneticPr fontId="2"/>
  </si>
  <si>
    <t>S9.4.2〜S15.4.1(受給権者の生年月日)</t>
    <rPh sb="15" eb="18">
      <t>ジュキュウケン</t>
    </rPh>
    <rPh sb="18" eb="19">
      <t>シャ</t>
    </rPh>
    <rPh sb="20" eb="24">
      <t>セイネンガッピ</t>
    </rPh>
    <phoneticPr fontId="2"/>
  </si>
  <si>
    <t>S15.4.2〜S16.4.1(受給権者の生年月日)</t>
    <phoneticPr fontId="2"/>
  </si>
  <si>
    <t>S16.4.2〜S17.4.1(受給権者の生年月日)</t>
    <phoneticPr fontId="2"/>
  </si>
  <si>
    <t>S17.4.2〜S18.4.1(受給権者の生年月日)</t>
    <phoneticPr fontId="2"/>
  </si>
  <si>
    <t>S18.4.2以後(受給権者の生年月日)</t>
    <rPh sb="7" eb="9">
      <t>イゴ</t>
    </rPh>
    <phoneticPr fontId="2"/>
  </si>
  <si>
    <t>特別支給の老齢厚生年金の「定額部分」の定額単価</t>
    <rPh sb="0" eb="2">
      <t>トクベツ</t>
    </rPh>
    <rPh sb="2" eb="4">
      <t>シキュウ</t>
    </rPh>
    <rPh sb="5" eb="7">
      <t>ロウレイ</t>
    </rPh>
    <rPh sb="7" eb="9">
      <t>コウセイ</t>
    </rPh>
    <rPh sb="9" eb="11">
      <t>ネンキン</t>
    </rPh>
    <rPh sb="13" eb="15">
      <t>テイガク</t>
    </rPh>
    <rPh sb="15" eb="17">
      <t>ブブン</t>
    </rPh>
    <rPh sb="19" eb="21">
      <t>テイガク</t>
    </rPh>
    <rPh sb="21" eb="23">
      <t>タンカ</t>
    </rPh>
    <phoneticPr fontId="2"/>
  </si>
  <si>
    <t>改定率➡</t>
    <rPh sb="0" eb="2">
      <t>カイテイ</t>
    </rPh>
    <rPh sb="2" eb="3">
      <t>リツ</t>
    </rPh>
    <phoneticPr fontId="2"/>
  </si>
  <si>
    <t>法本来の額</t>
    <rPh sb="0" eb="1">
      <t>ホウ</t>
    </rPh>
    <rPh sb="1" eb="3">
      <t>ホンライ</t>
    </rPh>
    <rPh sb="4" eb="5">
      <t>ガク</t>
    </rPh>
    <phoneticPr fontId="2"/>
  </si>
  <si>
    <t>改定後</t>
    <rPh sb="0" eb="2">
      <t>カイテイ</t>
    </rPh>
    <rPh sb="2" eb="3">
      <t>ゴ</t>
    </rPh>
    <phoneticPr fontId="2"/>
  </si>
  <si>
    <t>在職老齢年金に関する60歳台後半及び70歳以降の
「支給停止調整額」</t>
    <rPh sb="0" eb="6">
      <t>ザイショクロウレイネンキン</t>
    </rPh>
    <rPh sb="7" eb="8">
      <t>カン</t>
    </rPh>
    <rPh sb="12" eb="13">
      <t>サイ</t>
    </rPh>
    <rPh sb="13" eb="14">
      <t>ダイ</t>
    </rPh>
    <rPh sb="14" eb="16">
      <t>コウハン</t>
    </rPh>
    <rPh sb="16" eb="17">
      <t>オヨ</t>
    </rPh>
    <rPh sb="20" eb="21">
      <t>サイ</t>
    </rPh>
    <rPh sb="21" eb="23">
      <t>イコウ</t>
    </rPh>
    <rPh sb="26" eb="28">
      <t>シキュウ</t>
    </rPh>
    <rPh sb="28" eb="30">
      <t>テイシ</t>
    </rPh>
    <rPh sb="30" eb="32">
      <t>チョウセイ</t>
    </rPh>
    <rPh sb="32" eb="33">
      <t>ガク</t>
    </rPh>
    <phoneticPr fontId="2"/>
  </si>
  <si>
    <t>在職老齢年金に関する60歳台前半の
「支給停止調整額」</t>
    <rPh sb="0" eb="6">
      <t>ザイショクロウレイネンキン</t>
    </rPh>
    <rPh sb="7" eb="8">
      <t>カン</t>
    </rPh>
    <rPh sb="12" eb="13">
      <t>サイ</t>
    </rPh>
    <rPh sb="13" eb="14">
      <t>ダイ</t>
    </rPh>
    <rPh sb="14" eb="16">
      <t>ゼンハン</t>
    </rPh>
    <rPh sb="19" eb="21">
      <t>シキュウ</t>
    </rPh>
    <rPh sb="21" eb="23">
      <t>テイシ</t>
    </rPh>
    <rPh sb="23" eb="25">
      <t>チョウセイ</t>
    </rPh>
    <rPh sb="25" eb="26">
      <t>ガク</t>
    </rPh>
    <phoneticPr fontId="2"/>
  </si>
  <si>
    <t>備考</t>
    <rPh sb="0" eb="2">
      <t>ビコウ</t>
    </rPh>
    <phoneticPr fontId="2"/>
  </si>
  <si>
    <t>法本来の額</t>
    <rPh sb="0" eb="1">
      <t>ホウ</t>
    </rPh>
    <rPh sb="1" eb="3">
      <t>ホンライ</t>
    </rPh>
    <rPh sb="4" eb="5">
      <t>ガク</t>
    </rPh>
    <phoneticPr fontId="2"/>
  </si>
  <si>
    <r>
      <t>中高齢寡婦加算額</t>
    </r>
    <r>
      <rPr>
        <b/>
        <sz val="11"/>
        <color rgb="FFFF0000"/>
        <rFont val="ＭＳ Ｐゴシック"/>
        <family val="3"/>
        <charset val="128"/>
        <scheme val="minor"/>
      </rPr>
      <t>※1</t>
    </r>
    <r>
      <rPr>
        <b/>
        <sz val="11"/>
        <color theme="1"/>
        <rFont val="ＭＳ Ｐゴシック"/>
        <family val="3"/>
        <charset val="128"/>
        <scheme val="minor"/>
      </rPr>
      <t xml:space="preserve">
(遺族基礎年金の額×3/4)</t>
    </r>
    <rPh sb="0" eb="3">
      <t>チュウコウレイ</t>
    </rPh>
    <rPh sb="3" eb="5">
      <t>カフ</t>
    </rPh>
    <rPh sb="5" eb="7">
      <t>カサン</t>
    </rPh>
    <rPh sb="7" eb="8">
      <t>ガク</t>
    </rPh>
    <rPh sb="12" eb="14">
      <t>イゾク</t>
    </rPh>
    <rPh sb="14" eb="16">
      <t>キソ</t>
    </rPh>
    <rPh sb="16" eb="18">
      <t>ネンキン</t>
    </rPh>
    <rPh sb="19" eb="20">
      <t>ガク</t>
    </rPh>
    <phoneticPr fontId="2"/>
  </si>
  <si>
    <t>※1</t>
    <phoneticPr fontId="2"/>
  </si>
  <si>
    <t>妻が40歳以上65歳未満である間に加算されるものであるから、新規裁定者の遺族基礎年金の3/4となるもの。</t>
    <rPh sb="0" eb="1">
      <t>ツマ</t>
    </rPh>
    <rPh sb="4" eb="5">
      <t>サイ</t>
    </rPh>
    <rPh sb="5" eb="7">
      <t>イジョウ</t>
    </rPh>
    <rPh sb="9" eb="10">
      <t>サイ</t>
    </rPh>
    <rPh sb="10" eb="12">
      <t>ミマン</t>
    </rPh>
    <rPh sb="15" eb="16">
      <t>カン</t>
    </rPh>
    <rPh sb="17" eb="19">
      <t>カサン</t>
    </rPh>
    <rPh sb="30" eb="32">
      <t>シンキ</t>
    </rPh>
    <rPh sb="32" eb="34">
      <t>サイテイ</t>
    </rPh>
    <rPh sb="34" eb="35">
      <t>シャ</t>
    </rPh>
    <rPh sb="36" eb="38">
      <t>イゾク</t>
    </rPh>
    <rPh sb="38" eb="40">
      <t>キソ</t>
    </rPh>
    <rPh sb="40" eb="42">
      <t>ネンキン</t>
    </rPh>
    <phoneticPr fontId="2"/>
  </si>
  <si>
    <t>※2</t>
    <phoneticPr fontId="2"/>
  </si>
  <si>
    <t>※3</t>
    <phoneticPr fontId="2"/>
  </si>
  <si>
    <r>
      <t>振替加算</t>
    </r>
    <r>
      <rPr>
        <b/>
        <sz val="11"/>
        <color rgb="FFFF0000"/>
        <rFont val="ＭＳ Ｐゴシック"/>
        <family val="3"/>
        <charset val="128"/>
        <scheme val="minor"/>
      </rPr>
      <t>※2</t>
    </r>
    <rPh sb="0" eb="2">
      <t>フリカエ</t>
    </rPh>
    <rPh sb="2" eb="4">
      <t>カサン</t>
    </rPh>
    <phoneticPr fontId="2"/>
  </si>
  <si>
    <r>
      <t>経過的寡婦加算</t>
    </r>
    <r>
      <rPr>
        <b/>
        <sz val="11"/>
        <color rgb="FFFF0000"/>
        <rFont val="ＭＳ Ｐゴシック"/>
        <family val="3"/>
        <charset val="128"/>
        <scheme val="minor"/>
      </rPr>
      <t>※3</t>
    </r>
    <rPh sb="0" eb="3">
      <t>ケイカテキ</t>
    </rPh>
    <rPh sb="3" eb="7">
      <t>カフカサン</t>
    </rPh>
    <phoneticPr fontId="2"/>
  </si>
  <si>
    <t>※　令和4年4月1日以後、「支給停止調整額」となっています。</t>
    <phoneticPr fontId="2"/>
  </si>
  <si>
    <t>年度</t>
    <rPh sb="0" eb="2">
      <t>ネンド</t>
    </rPh>
    <phoneticPr fontId="2"/>
  </si>
  <si>
    <t>&lt;厚生年金保険法から抜粋&gt;</t>
  </si>
  <si>
    <t>（支給停止）</t>
  </si>
  <si>
    <t>第46条</t>
  </si>
  <si>
    <t>1(第1項)と2(第2項)は省略</t>
  </si>
  <si>
    <t>（再評価率の改定等）</t>
  </si>
  <si>
    <t>第43条の2</t>
  </si>
  <si>
    <t>ロ　当該年度の初日の属する年の5年前の年における物価指数に対する当該年度の初日の属する年の前々年における物価指数の比率</t>
  </si>
  <si>
    <r>
      <t>一　当該年度の初日の属する年の前々年の物価指数（総務省において作成する年平均の全国消費者物価指数をいう。以下同じ。）に対する当該年度の初日の属する年の前年の物価指数の比率</t>
    </r>
    <r>
      <rPr>
        <b/>
        <sz val="11"/>
        <color rgb="FFFF0000"/>
        <rFont val="ＭＳ Ｐゴシック"/>
        <family val="3"/>
        <charset val="128"/>
        <scheme val="minor"/>
      </rPr>
      <t>➡つまり「物価変動率」</t>
    </r>
    <rPh sb="90" eb="92">
      <t>ブッカ</t>
    </rPh>
    <rPh sb="92" eb="95">
      <t>ヘンドウリツ</t>
    </rPh>
    <phoneticPr fontId="2"/>
  </si>
  <si>
    <t>二　イに掲げる率をロに掲げる率で除して得た率の3乗根となる率</t>
    <phoneticPr fontId="2"/>
  </si>
  <si>
    <t>イ　0.910から当該年度の初日の属する年の3年前の年の9月1日におけるこの法律の規定による保険料率（以下「保険料率」という。）の2分の1に相当する率を控除して得た率</t>
  </si>
  <si>
    <t>ロ　0.910から当該年度の初日の属する年の4年前の年の9月1日における保険料率の2分の1に相当する率を控除して得た率</t>
  </si>
  <si>
    <r>
      <t>三　イに掲げる率をロに掲げる率で除して得た率</t>
    </r>
    <r>
      <rPr>
        <b/>
        <sz val="11"/>
        <color rgb="FFFF0000"/>
        <rFont val="ＭＳ Ｐゴシック"/>
        <family val="3"/>
        <charset val="128"/>
        <scheme val="minor"/>
      </rPr>
      <t>➡つまり、「可処分所得割合変化率」のことを言っているものと考えます。</t>
    </r>
    <rPh sb="43" eb="44">
      <t>イ</t>
    </rPh>
    <rPh sb="51" eb="52">
      <t>カンガ</t>
    </rPh>
    <phoneticPr fontId="2"/>
  </si>
  <si>
    <t>➡「イに掲げる率をロに掲げる率で除して得た率」とすることで、「２年度前から４年度前までの３年度平均の実質賃金変動率」が導き出されるものと考えます。</t>
    <rPh sb="50" eb="52">
      <t>ジッシツ</t>
    </rPh>
    <rPh sb="59" eb="60">
      <t>ミチビ</t>
    </rPh>
    <rPh sb="61" eb="62">
      <t>ダ</t>
    </rPh>
    <phoneticPr fontId="2"/>
  </si>
  <si>
    <r>
      <t>再評価率については、毎年度、第1号に掲げる率（以下「</t>
    </r>
    <r>
      <rPr>
        <b/>
        <sz val="11"/>
        <color theme="7" tint="-0.249977111117893"/>
        <rFont val="ＭＳ Ｐゴシック"/>
        <family val="3"/>
        <charset val="128"/>
        <scheme val="minor"/>
      </rPr>
      <t>物価変動率</t>
    </r>
    <r>
      <rPr>
        <b/>
        <sz val="11"/>
        <color theme="1"/>
        <rFont val="ＭＳ Ｐゴシック"/>
        <family val="3"/>
        <charset val="128"/>
        <scheme val="minor"/>
      </rPr>
      <t>」という。）に第2号及び第3号に掲げる率を乗じて得た率（以下「</t>
    </r>
    <r>
      <rPr>
        <b/>
        <sz val="11"/>
        <color theme="7" tint="-0.249977111117893"/>
        <rFont val="ＭＳ Ｐゴシック"/>
        <family val="3"/>
        <charset val="128"/>
        <scheme val="minor"/>
      </rPr>
      <t>名目手取り賃金変動率</t>
    </r>
    <r>
      <rPr>
        <b/>
        <sz val="11"/>
        <color theme="1"/>
        <rFont val="ＭＳ Ｐゴシック"/>
        <family val="3"/>
        <charset val="128"/>
        <scheme val="minor"/>
      </rPr>
      <t>」という。）を基準として改定し、当該年度の4月以降の保険給付について適用する。</t>
    </r>
    <phoneticPr fontId="2"/>
  </si>
  <si>
    <t>在職老齢年金制度の基準額（「支給停止調整額」）の改定の仕組みについては、厚生年金保険第46条第3項に定められています。下記ご参照下さい。ただ、法律の条文は往々にして、理解し辛い部分があります。余り深く考えると頭が混乱してしまいますので、当方としましても十分な解説ができておりません。その点、ご了承下さいますようお願い申し上げます。</t>
    <rPh sb="27" eb="29">
      <t>シク</t>
    </rPh>
    <rPh sb="59" eb="61">
      <t>カキ</t>
    </rPh>
    <rPh sb="62" eb="64">
      <t>サンショウ</t>
    </rPh>
    <rPh sb="64" eb="65">
      <t>クダ</t>
    </rPh>
    <rPh sb="71" eb="73">
      <t>ホウリツ</t>
    </rPh>
    <rPh sb="74" eb="76">
      <t>ジョウブン</t>
    </rPh>
    <rPh sb="77" eb="79">
      <t>オウオウ</t>
    </rPh>
    <rPh sb="83" eb="85">
      <t>リカイ</t>
    </rPh>
    <rPh sb="86" eb="87">
      <t>ヅラ</t>
    </rPh>
    <rPh sb="88" eb="90">
      <t>ブブン</t>
    </rPh>
    <rPh sb="96" eb="97">
      <t>アマ</t>
    </rPh>
    <rPh sb="98" eb="99">
      <t>フカ</t>
    </rPh>
    <rPh sb="100" eb="101">
      <t>カンガ</t>
    </rPh>
    <rPh sb="104" eb="105">
      <t>アタマ</t>
    </rPh>
    <rPh sb="106" eb="108">
      <t>コンラン</t>
    </rPh>
    <rPh sb="118" eb="120">
      <t>トウホウ</t>
    </rPh>
    <rPh sb="126" eb="128">
      <t>ジュウブン</t>
    </rPh>
    <rPh sb="129" eb="131">
      <t>カイセツ</t>
    </rPh>
    <rPh sb="143" eb="144">
      <t>テン</t>
    </rPh>
    <rPh sb="146" eb="148">
      <t>リョウショウ</t>
    </rPh>
    <rPh sb="148" eb="149">
      <t>クダ</t>
    </rPh>
    <rPh sb="156" eb="157">
      <t>ネガ</t>
    </rPh>
    <rPh sb="158" eb="159">
      <t>モウ</t>
    </rPh>
    <rPh sb="160" eb="161">
      <t>ア</t>
    </rPh>
    <phoneticPr fontId="2"/>
  </si>
  <si>
    <t>(厚生年金保険法第46条第3項に規定された額)</t>
    <rPh sb="1" eb="8">
      <t>コウセイネンキンホケンホウ</t>
    </rPh>
    <rPh sb="8" eb="9">
      <t>ダイ</t>
    </rPh>
    <rPh sb="11" eb="12">
      <t>ジョウ</t>
    </rPh>
    <rPh sb="12" eb="13">
      <t>ダイ</t>
    </rPh>
    <rPh sb="14" eb="15">
      <t>コウ</t>
    </rPh>
    <rPh sb="16" eb="18">
      <t>キテイ</t>
    </rPh>
    <rPh sb="21" eb="22">
      <t>ガク</t>
    </rPh>
    <phoneticPr fontId="2"/>
  </si>
  <si>
    <r>
      <t>名目賃金変動率</t>
    </r>
    <r>
      <rPr>
        <b/>
        <sz val="11"/>
        <color rgb="FFFF0000"/>
        <rFont val="ＭＳ Ｐゴシック"/>
        <family val="3"/>
        <charset val="128"/>
        <scheme val="minor"/>
      </rPr>
      <t xml:space="preserve">※1
</t>
    </r>
    <r>
      <rPr>
        <b/>
        <sz val="11"/>
        <color theme="1"/>
        <rFont val="ＭＳ Ｐゴシック"/>
        <family val="3"/>
        <charset val="128"/>
        <scheme val="minor"/>
      </rPr>
      <t>の推移</t>
    </r>
    <rPh sb="11" eb="13">
      <t>スイイ</t>
    </rPh>
    <phoneticPr fontId="2"/>
  </si>
  <si>
    <t>※1</t>
    <phoneticPr fontId="2"/>
  </si>
  <si>
    <t>※2</t>
    <phoneticPr fontId="2"/>
  </si>
  <si>
    <t>※3</t>
    <phoneticPr fontId="2"/>
  </si>
  <si>
    <r>
      <rPr>
        <b/>
        <sz val="11"/>
        <color rgb="FFFF0000"/>
        <rFont val="ＭＳ Ｐゴシック"/>
        <family val="3"/>
        <charset val="128"/>
        <scheme val="minor"/>
      </rPr>
      <t>※1</t>
    </r>
    <r>
      <rPr>
        <b/>
        <sz val="11"/>
        <color theme="1"/>
        <rFont val="ＭＳ Ｐゴシック"/>
        <family val="3"/>
        <charset val="128"/>
        <scheme val="minor"/>
      </rPr>
      <t>の算式は要するに、「名目手取り賃金変動率</t>
    </r>
    <r>
      <rPr>
        <b/>
        <sz val="11"/>
        <color rgb="FFFF0000"/>
        <rFont val="ＭＳ Ｐゴシック"/>
        <family val="3"/>
        <charset val="128"/>
        <scheme val="minor"/>
      </rPr>
      <t>※3</t>
    </r>
    <r>
      <rPr>
        <b/>
        <sz val="11"/>
        <color theme="1"/>
        <rFont val="ＭＳ Ｐゴシック"/>
        <family val="3"/>
        <charset val="128"/>
        <scheme val="minor"/>
      </rPr>
      <t>」から「可処分所得割合変化率」を控除したものになると考えます。</t>
    </r>
    <rPh sb="3" eb="5">
      <t>サンシキ</t>
    </rPh>
    <rPh sb="6" eb="7">
      <t>ヨウ</t>
    </rPh>
    <rPh sb="12" eb="14">
      <t>メイモク</t>
    </rPh>
    <rPh sb="14" eb="16">
      <t>テド</t>
    </rPh>
    <rPh sb="17" eb="22">
      <t>チンギンヘンドウリツ</t>
    </rPh>
    <rPh sb="28" eb="33">
      <t>カショブンショトク</t>
    </rPh>
    <rPh sb="33" eb="35">
      <t>ワリアイ</t>
    </rPh>
    <rPh sb="35" eb="37">
      <t>ヘンカ</t>
    </rPh>
    <rPh sb="37" eb="38">
      <t>リツ</t>
    </rPh>
    <rPh sb="40" eb="42">
      <t>コウジョ</t>
    </rPh>
    <rPh sb="50" eb="51">
      <t>カンガ</t>
    </rPh>
    <phoneticPr fontId="2"/>
  </si>
  <si>
    <t>「名目賃金変動率の推移」欄上段にある数値は当該年度において算出された「名目賃金変動率」で、下段にある数値は当該年度の前年度(平成17年度は除く)の下段にある数値と当該年度の上段にある数値を掛け合わせたものです。この掛け合わせた数値に厚生年金保険法第46条第3項に規定された額である480,000円を乗じることで当該年度の在職老齢年金制度の基準額である「支給停止調整額」が算出されることになります。なお、厚生年金保険法第46条第3項にも規定されておりますように、算出された額の5,000円未満の端数については切り捨てられ、5,000円以上10,000円未満の端数については10,000円に切り上げられることになります。従って、上記表の最下段にある額が当該年度において適用される「支給停止調整額」となります。</t>
    <rPh sb="9" eb="11">
      <t>スイイ</t>
    </rPh>
    <rPh sb="12" eb="13">
      <t>ラン</t>
    </rPh>
    <rPh sb="13" eb="15">
      <t>ジョウダン</t>
    </rPh>
    <rPh sb="18" eb="20">
      <t>スウチ</t>
    </rPh>
    <rPh sb="21" eb="23">
      <t>トウガイ</t>
    </rPh>
    <rPh sb="23" eb="25">
      <t>ネンド</t>
    </rPh>
    <rPh sb="29" eb="31">
      <t>サンシュツ</t>
    </rPh>
    <rPh sb="35" eb="42">
      <t>メイモクチンギンヘンドウリツ</t>
    </rPh>
    <rPh sb="45" eb="47">
      <t>ゲダン</t>
    </rPh>
    <rPh sb="50" eb="52">
      <t>スウチ</t>
    </rPh>
    <rPh sb="53" eb="55">
      <t>トウガイ</t>
    </rPh>
    <rPh sb="55" eb="57">
      <t>ネンド</t>
    </rPh>
    <rPh sb="58" eb="61">
      <t>ゼンネンド</t>
    </rPh>
    <rPh sb="62" eb="64">
      <t>ヘイセイ</t>
    </rPh>
    <rPh sb="66" eb="68">
      <t>ネンド</t>
    </rPh>
    <rPh sb="69" eb="70">
      <t>ノゾ</t>
    </rPh>
    <rPh sb="73" eb="75">
      <t>ゲダン</t>
    </rPh>
    <rPh sb="78" eb="80">
      <t>スウチ</t>
    </rPh>
    <rPh sb="81" eb="83">
      <t>トウガイ</t>
    </rPh>
    <rPh sb="83" eb="85">
      <t>ネンド</t>
    </rPh>
    <rPh sb="86" eb="88">
      <t>ジョウダン</t>
    </rPh>
    <rPh sb="91" eb="93">
      <t>スウチ</t>
    </rPh>
    <rPh sb="94" eb="95">
      <t>カ</t>
    </rPh>
    <rPh sb="96" eb="97">
      <t>ア</t>
    </rPh>
    <rPh sb="107" eb="108">
      <t>カ</t>
    </rPh>
    <rPh sb="109" eb="110">
      <t>ア</t>
    </rPh>
    <rPh sb="113" eb="115">
      <t>スウチ</t>
    </rPh>
    <rPh sb="116" eb="124">
      <t>コウセイネンキンホケンホウダイ</t>
    </rPh>
    <rPh sb="126" eb="127">
      <t>ジョウ</t>
    </rPh>
    <rPh sb="127" eb="128">
      <t>ダイ</t>
    </rPh>
    <rPh sb="129" eb="130">
      <t>コウ</t>
    </rPh>
    <rPh sb="131" eb="133">
      <t>キテイ</t>
    </rPh>
    <rPh sb="136" eb="137">
      <t>ガク</t>
    </rPh>
    <rPh sb="147" eb="148">
      <t>エン</t>
    </rPh>
    <rPh sb="149" eb="150">
      <t>ジョウ</t>
    </rPh>
    <rPh sb="155" eb="159">
      <t>トウガイネンド</t>
    </rPh>
    <rPh sb="160" eb="164">
      <t>ザイショクロウレイ</t>
    </rPh>
    <rPh sb="164" eb="166">
      <t>ネンキン</t>
    </rPh>
    <rPh sb="166" eb="168">
      <t>セイド</t>
    </rPh>
    <rPh sb="169" eb="171">
      <t>キジュン</t>
    </rPh>
    <rPh sb="171" eb="172">
      <t>ガク</t>
    </rPh>
    <rPh sb="176" eb="178">
      <t>シキュウ</t>
    </rPh>
    <rPh sb="178" eb="180">
      <t>テイシ</t>
    </rPh>
    <rPh sb="180" eb="182">
      <t>チョウセイ</t>
    </rPh>
    <rPh sb="182" eb="183">
      <t>ガク</t>
    </rPh>
    <rPh sb="185" eb="187">
      <t>サンシュツ</t>
    </rPh>
    <rPh sb="201" eb="209">
      <t>コウセイネンキンホケンホウダイ</t>
    </rPh>
    <rPh sb="211" eb="213">
      <t>ジョウダイ</t>
    </rPh>
    <rPh sb="214" eb="215">
      <t>コウ</t>
    </rPh>
    <rPh sb="217" eb="219">
      <t>キテイ</t>
    </rPh>
    <rPh sb="230" eb="232">
      <t>サンシュツ</t>
    </rPh>
    <rPh sb="235" eb="236">
      <t>ガク</t>
    </rPh>
    <rPh sb="242" eb="243">
      <t>エン</t>
    </rPh>
    <rPh sb="243" eb="245">
      <t>ミマン</t>
    </rPh>
    <rPh sb="246" eb="248">
      <t>ハスウ</t>
    </rPh>
    <rPh sb="253" eb="254">
      <t>キ</t>
    </rPh>
    <rPh sb="255" eb="256">
      <t>ス</t>
    </rPh>
    <rPh sb="265" eb="266">
      <t>エン</t>
    </rPh>
    <rPh sb="266" eb="268">
      <t>イジョウ</t>
    </rPh>
    <rPh sb="274" eb="275">
      <t>エン</t>
    </rPh>
    <rPh sb="275" eb="277">
      <t>ミマン</t>
    </rPh>
    <rPh sb="278" eb="280">
      <t>ハスウ</t>
    </rPh>
    <rPh sb="291" eb="292">
      <t>エン</t>
    </rPh>
    <rPh sb="293" eb="294">
      <t>キ</t>
    </rPh>
    <rPh sb="295" eb="296">
      <t>ア</t>
    </rPh>
    <rPh sb="308" eb="309">
      <t>シタガ</t>
    </rPh>
    <rPh sb="312" eb="314">
      <t>ジョウキ</t>
    </rPh>
    <rPh sb="314" eb="315">
      <t>ヒョウ</t>
    </rPh>
    <rPh sb="316" eb="319">
      <t>サイゲダン</t>
    </rPh>
    <rPh sb="322" eb="323">
      <t>ガク</t>
    </rPh>
    <rPh sb="324" eb="326">
      <t>トウガイ</t>
    </rPh>
    <rPh sb="326" eb="328">
      <t>ネンド</t>
    </rPh>
    <rPh sb="332" eb="334">
      <t>テキヨウ</t>
    </rPh>
    <rPh sb="338" eb="342">
      <t>シキュウテイシ</t>
    </rPh>
    <rPh sb="342" eb="345">
      <t>チョウセイガク</t>
    </rPh>
    <phoneticPr fontId="2"/>
  </si>
  <si>
    <t>×1/2</t>
    <phoneticPr fontId="2"/>
  </si>
  <si>
    <t>➡平成16年改正前</t>
    <rPh sb="1" eb="3">
      <t>ヘイセイ</t>
    </rPh>
    <rPh sb="5" eb="6">
      <t>ネン</t>
    </rPh>
    <rPh sb="6" eb="8">
      <t>カイセイ</t>
    </rPh>
    <rPh sb="8" eb="9">
      <t>マエ</t>
    </rPh>
    <phoneticPr fontId="2"/>
  </si>
  <si>
    <r>
      <t>名目賃金変動率＝（前年の）物価変動率×（2年度前から4年度前までの3年度平均の）実質賃金変動率</t>
    </r>
    <r>
      <rPr>
        <b/>
        <sz val="11"/>
        <color rgb="FFFF0000"/>
        <rFont val="ＭＳ Ｐゴシック"/>
        <family val="3"/>
        <charset val="128"/>
        <scheme val="minor"/>
      </rPr>
      <t>※2</t>
    </r>
    <phoneticPr fontId="2"/>
  </si>
  <si>
    <t>イ</t>
    <phoneticPr fontId="2"/>
  </si>
  <si>
    <t>ロ</t>
    <phoneticPr fontId="2"/>
  </si>
  <si>
    <t>0.354ずつ引き上げ</t>
    <rPh sb="7" eb="8">
      <t>ヒ</t>
    </rPh>
    <rPh sb="9" eb="10">
      <t>ア</t>
    </rPh>
    <phoneticPr fontId="2"/>
  </si>
  <si>
    <t>0.118
引上げ</t>
    <rPh sb="6" eb="8">
      <t>ヒキア</t>
    </rPh>
    <phoneticPr fontId="2"/>
  </si>
  <si>
    <t>料率固定</t>
    <rPh sb="0" eb="2">
      <t>リョウリツ</t>
    </rPh>
    <rPh sb="2" eb="4">
      <t>コテイ</t>
    </rPh>
    <phoneticPr fontId="2"/>
  </si>
  <si>
    <t>↓</t>
    <phoneticPr fontId="2"/>
  </si>
  <si>
    <t>在職老齢年金制度の「支給停止調整額」の推移について</t>
    <rPh sb="0" eb="4">
      <t>ザイショクロウレイ</t>
    </rPh>
    <rPh sb="4" eb="6">
      <t>ネンキン</t>
    </rPh>
    <rPh sb="6" eb="8">
      <t>セイド</t>
    </rPh>
    <rPh sb="10" eb="16">
      <t>シキュウテイシチョウセイ</t>
    </rPh>
    <rPh sb="16" eb="17">
      <t>ガク</t>
    </rPh>
    <rPh sb="19" eb="21">
      <t>スイイ</t>
    </rPh>
    <phoneticPr fontId="2"/>
  </si>
  <si>
    <t>在職老齢年金制度の「支給停止調整額」の推移について、別シートに解説しています。ご参照下さい。</t>
    <rPh sb="26" eb="27">
      <t>ベツ</t>
    </rPh>
    <rPh sb="31" eb="33">
      <t>カイセツ</t>
    </rPh>
    <rPh sb="40" eb="42">
      <t>サンショウ</t>
    </rPh>
    <rPh sb="42" eb="43">
      <t>クダ</t>
    </rPh>
    <phoneticPr fontId="2"/>
  </si>
  <si>
    <t>※</t>
    <phoneticPr fontId="2"/>
  </si>
  <si>
    <t>&lt;可処分所得割合変化率の計算シート&gt;</t>
    <rPh sb="1" eb="6">
      <t>カショブンショトク</t>
    </rPh>
    <rPh sb="6" eb="8">
      <t>ワリアイ</t>
    </rPh>
    <rPh sb="8" eb="10">
      <t>ヘンカ</t>
    </rPh>
    <rPh sb="10" eb="11">
      <t>リツ</t>
    </rPh>
    <rPh sb="12" eb="14">
      <t>ケイサン</t>
    </rPh>
    <phoneticPr fontId="2"/>
  </si>
  <si>
    <r>
      <t>「</t>
    </r>
    <r>
      <rPr>
        <b/>
        <sz val="11"/>
        <color theme="7" tint="-0.249977111117893"/>
        <rFont val="ＭＳ Ｐゴシック"/>
        <family val="3"/>
        <charset val="128"/>
        <scheme val="minor"/>
      </rPr>
      <t>名目手取り賃金変動率</t>
    </r>
    <r>
      <rPr>
        <b/>
        <sz val="11"/>
        <color theme="1"/>
        <rFont val="ＭＳ Ｐゴシック"/>
        <family val="3"/>
        <charset val="128"/>
        <scheme val="minor"/>
      </rPr>
      <t>」とは、「２年度前から４年度前までの３年度平均の実質賃金変動率」に「前年の物価変動率」と「３年度前の可処分所得割合変化率（令和3年度以後は0.0％）」を乗じたものです。</t>
    </r>
    <rPh sb="72" eb="74">
      <t>レイワ</t>
    </rPh>
    <rPh sb="75" eb="77">
      <t>ネンド</t>
    </rPh>
    <rPh sb="77" eb="79">
      <t>イゴ</t>
    </rPh>
    <phoneticPr fontId="2"/>
  </si>
  <si>
    <t>－</t>
    <phoneticPr fontId="2"/>
  </si>
  <si>
    <t>上記事例は、令和2年度において適用された「可処分所得割合変化率」を示しています。</t>
    <rPh sb="0" eb="2">
      <t>ジョウキ</t>
    </rPh>
    <rPh sb="2" eb="4">
      <t>ジレイ</t>
    </rPh>
    <rPh sb="6" eb="8">
      <t>レイワ</t>
    </rPh>
    <rPh sb="9" eb="11">
      <t>ネンド</t>
    </rPh>
    <rPh sb="15" eb="17">
      <t>テキヨウ</t>
    </rPh>
    <rPh sb="21" eb="31">
      <t>カショブンショトクワリアイヘンカリツ</t>
    </rPh>
    <rPh sb="33" eb="34">
      <t>シメ</t>
    </rPh>
    <phoneticPr fontId="2"/>
  </si>
  <si>
    <r>
      <t>３　第1項の支給停止調整額は</t>
    </r>
    <r>
      <rPr>
        <b/>
        <sz val="11"/>
        <color rgb="FFFF0000"/>
        <rFont val="ＭＳ Ｐゴシック"/>
        <family val="3"/>
        <charset val="128"/>
        <scheme val="minor"/>
      </rPr>
      <t>、48万円</t>
    </r>
    <r>
      <rPr>
        <b/>
        <sz val="11"/>
        <color theme="1"/>
        <rFont val="ＭＳ Ｐゴシック"/>
        <family val="3"/>
        <charset val="128"/>
        <scheme val="minor"/>
      </rPr>
      <t>とする。ただし、48万円に</t>
    </r>
    <r>
      <rPr>
        <b/>
        <u/>
        <sz val="11"/>
        <color theme="1"/>
        <rFont val="ＭＳ Ｐゴシック"/>
        <family val="3"/>
        <charset val="128"/>
        <scheme val="minor"/>
      </rPr>
      <t>平成17年度以後の各年度の物価変動率</t>
    </r>
    <r>
      <rPr>
        <b/>
        <sz val="11"/>
        <color theme="1"/>
        <rFont val="ＭＳ Ｐゴシック"/>
        <family val="3"/>
        <charset val="128"/>
        <scheme val="minor"/>
      </rPr>
      <t>に</t>
    </r>
    <r>
      <rPr>
        <b/>
        <u/>
        <sz val="11"/>
        <color theme="1"/>
        <rFont val="ＭＳ Ｐゴシック"/>
        <family val="3"/>
        <charset val="128"/>
        <scheme val="minor"/>
      </rPr>
      <t>第43条の2第1項第2号に掲げる率を乗じて得た率(「２年度前から４年度前までの３年度平均の実質賃金変動率」のことを指しているものと考えます)</t>
    </r>
    <r>
      <rPr>
        <b/>
        <sz val="11"/>
        <color theme="1"/>
        <rFont val="ＭＳ Ｐゴシック"/>
        <family val="3"/>
        <charset val="128"/>
        <scheme val="minor"/>
      </rPr>
      <t>をそれぞれ乗じて得た額（その額に5千円未満の端数が生じたときは、これを切り捨て、5千円以上1万円未満の端数が生じたときは、これを1万円に切り上げるものとする。以下この項において同じ。）が48万円（この項の規定による支給停止調整額の改定の措置が講ぜられたときは、直近の当該措置により改定した額）を超え、又は下るに至つた場合においては、当該年度の4月以後の支給停止調整額を当該乗じて得た額に改定する。</t>
    </r>
    <rPh sb="108" eb="109">
      <t>サ</t>
    </rPh>
    <rPh sb="116" eb="117">
      <t>カンガ</t>
    </rPh>
    <phoneticPr fontId="2"/>
  </si>
  <si>
    <t>改定率が1.045の場合</t>
    <rPh sb="10" eb="12">
      <t>バアイ</t>
    </rPh>
    <phoneticPr fontId="2"/>
  </si>
  <si>
    <t>改定率は1.045を用いる</t>
    <rPh sb="0" eb="2">
      <t>カイテイ</t>
    </rPh>
    <rPh sb="2" eb="3">
      <t>リツ</t>
    </rPh>
    <rPh sb="10" eb="11">
      <t>モチ</t>
    </rPh>
    <phoneticPr fontId="2"/>
  </si>
  <si>
    <t>改定率が1.045の場合</t>
    <phoneticPr fontId="2"/>
  </si>
  <si>
    <t>改定率は1.045を用いる</t>
    <phoneticPr fontId="2"/>
  </si>
  <si>
    <t>➡昭和31年4月1日以前生まれの人の場合</t>
    <rPh sb="0" eb="20">
      <t>バアイ</t>
    </rPh>
    <phoneticPr fontId="2"/>
  </si>
  <si>
    <t>改定率が1.042の場合</t>
    <rPh sb="10" eb="12">
      <t>バアイ</t>
    </rPh>
    <phoneticPr fontId="2"/>
  </si>
  <si>
    <t>改定率が1.042の場合</t>
    <phoneticPr fontId="2"/>
  </si>
  <si>
    <t>➡昭和31年4月2日以後生まれの人の場合</t>
    <rPh sb="11" eb="12">
      <t>ゴ</t>
    </rPh>
    <phoneticPr fontId="2"/>
  </si>
  <si>
    <t>改定率が1.042の場合</t>
    <rPh sb="0" eb="12">
      <t>キサイテイシャバアイ</t>
    </rPh>
    <phoneticPr fontId="2"/>
  </si>
  <si>
    <t>「振替加算額算出一覧表(令和6年度)」を参照</t>
    <rPh sb="20" eb="22">
      <t>サンショウ</t>
    </rPh>
    <phoneticPr fontId="2"/>
  </si>
  <si>
    <t>「経過的寡婦加算額算出一覧表(令和6年度)」を参照</t>
    <rPh sb="23" eb="25">
      <t>サンショウ</t>
    </rPh>
    <phoneticPr fontId="2"/>
  </si>
  <si>
    <t>令和６年度</t>
    <rPh sb="0" eb="1">
      <t>レイ</t>
    </rPh>
    <rPh sb="1" eb="2">
      <t>ワ</t>
    </rPh>
    <rPh sb="3" eb="4">
      <t>ネン</t>
    </rPh>
    <rPh sb="4" eb="5">
      <t>ド</t>
    </rPh>
    <phoneticPr fontId="2"/>
  </si>
  <si>
    <t>中高齢寡婦加算額
(遺族基礎年金の額×3/4)</t>
    <rPh sb="0" eb="3">
      <t>チュウコウレイ</t>
    </rPh>
    <rPh sb="3" eb="5">
      <t>カフ</t>
    </rPh>
    <rPh sb="5" eb="7">
      <t>カサン</t>
    </rPh>
    <rPh sb="7" eb="8">
      <t>ガク</t>
    </rPh>
    <rPh sb="10" eb="12">
      <t>イゾク</t>
    </rPh>
    <rPh sb="12" eb="14">
      <t>キソ</t>
    </rPh>
    <rPh sb="14" eb="16">
      <t>ネンキン</t>
    </rPh>
    <rPh sb="17" eb="18">
      <t>ガク</t>
    </rPh>
    <phoneticPr fontId="2"/>
  </si>
  <si>
    <t>→</t>
    <phoneticPr fontId="2"/>
  </si>
  <si>
    <t>この部分に、当該年度の「満額の老齢基礎年金」の額を入力していただければ、その他の種類の額が自動入力されます。</t>
    <phoneticPr fontId="2"/>
  </si>
  <si>
    <t>令和４年度</t>
    <rPh sb="0" eb="1">
      <t>レイ</t>
    </rPh>
    <rPh sb="1" eb="2">
      <t>ワ</t>
    </rPh>
    <rPh sb="3" eb="4">
      <t>ネン</t>
    </rPh>
    <rPh sb="4" eb="5">
      <t>ド</t>
    </rPh>
    <phoneticPr fontId="2"/>
  </si>
  <si>
    <t>※　</t>
    <phoneticPr fontId="2"/>
  </si>
  <si>
    <t>令和4年4月1日以後は、「支給停止調整額」として470,000円(令和4年度)になります。</t>
    <phoneticPr fontId="2"/>
  </si>
  <si>
    <t>在職老齢年金に関する60歳台前半の
「支給停止調整変更額」</t>
    <rPh sb="0" eb="6">
      <t>ザイショクロウレイネンキン</t>
    </rPh>
    <rPh sb="7" eb="8">
      <t>カン</t>
    </rPh>
    <rPh sb="12" eb="13">
      <t>サイ</t>
    </rPh>
    <rPh sb="13" eb="14">
      <t>ダイ</t>
    </rPh>
    <rPh sb="14" eb="16">
      <t>ゼンハン</t>
    </rPh>
    <rPh sb="19" eb="21">
      <t>シキュウ</t>
    </rPh>
    <rPh sb="21" eb="23">
      <t>テイシ</t>
    </rPh>
    <rPh sb="23" eb="25">
      <t>チョウセイ</t>
    </rPh>
    <rPh sb="25" eb="27">
      <t>ヘンコウ</t>
    </rPh>
    <rPh sb="27" eb="28">
      <t>ガク</t>
    </rPh>
    <phoneticPr fontId="2"/>
  </si>
  <si>
    <t>廃止</t>
    <rPh sb="0" eb="2">
      <t>ハイシ</t>
    </rPh>
    <phoneticPr fontId="2"/>
  </si>
  <si>
    <t xml:space="preserve">・795,000の場合の改定率は1.018
・792,600の場合の改定率は1.015
</t>
    <rPh sb="9" eb="11">
      <t>バアイ</t>
    </rPh>
    <rPh sb="12" eb="14">
      <t>カイテイ</t>
    </rPh>
    <rPh sb="14" eb="15">
      <t>リツ</t>
    </rPh>
    <rPh sb="31" eb="33">
      <t>バアイ</t>
    </rPh>
    <rPh sb="34" eb="36">
      <t>カイテイ</t>
    </rPh>
    <rPh sb="36" eb="37">
      <t>リツ</t>
    </rPh>
    <phoneticPr fontId="2"/>
  </si>
  <si>
    <t>この部分に、当該年度の「満額の老齢基礎年金」の額(「新規裁定者」の場合は795,000]円、「既裁定者」の場合は792,600円をそれぞれプルダウンが選んでいただければ、それぞれの場合のその他の種類の額が自動算出されます。</t>
    <rPh sb="26" eb="31">
      <t>シンキサイテイシャ</t>
    </rPh>
    <rPh sb="33" eb="35">
      <t>バアイ</t>
    </rPh>
    <rPh sb="44" eb="45">
      <t>エン</t>
    </rPh>
    <rPh sb="47" eb="51">
      <t>キサイテイシャ</t>
    </rPh>
    <rPh sb="53" eb="55">
      <t>バアイ</t>
    </rPh>
    <rPh sb="63" eb="64">
      <t>エン</t>
    </rPh>
    <rPh sb="75" eb="76">
      <t>エラ</t>
    </rPh>
    <rPh sb="90" eb="92">
      <t>バアイ</t>
    </rPh>
    <rPh sb="104" eb="106">
      <t>サンシュツ</t>
    </rPh>
    <phoneticPr fontId="2"/>
  </si>
  <si>
    <t>➡満額の老齢基礎年金の額が795,000(792,600)円の場合は、
プルダウンから1.018(1.015)を選択して下さい。</t>
    <rPh sb="1" eb="3">
      <t>マンガク</t>
    </rPh>
    <rPh sb="4" eb="10">
      <t>ロウレイキソネンキン</t>
    </rPh>
    <rPh sb="11" eb="12">
      <t>ガク</t>
    </rPh>
    <rPh sb="29" eb="30">
      <t>エン</t>
    </rPh>
    <rPh sb="31" eb="33">
      <t>バアイ</t>
    </rPh>
    <rPh sb="56" eb="58">
      <t>センタク</t>
    </rPh>
    <rPh sb="60" eb="61">
      <t>クダ</t>
    </rPh>
    <phoneticPr fontId="2"/>
  </si>
  <si>
    <t>令和５年度</t>
    <rPh sb="0" eb="1">
      <t>レイ</t>
    </rPh>
    <rPh sb="1" eb="2">
      <t>ワ</t>
    </rPh>
    <rPh sb="3" eb="4">
      <t>ネン</t>
    </rPh>
    <rPh sb="4" eb="5">
      <t>ド</t>
    </rPh>
    <phoneticPr fontId="2"/>
  </si>
  <si>
    <t>令和4年4月1日以後、「支給停止調整額」となっています。</t>
    <phoneticPr fontId="2"/>
  </si>
  <si>
    <t>令和6年度の公的年金額等について(主要なもの)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</si>
  <si>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t>令和5年度の公的年金額等について(主要なもの)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</si>
  <si>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t>令和4年度の公的年金額等について(主要なもの)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</si>
  <si>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r>
      <t>振替加算</t>
    </r>
    <r>
      <rPr>
        <b/>
        <sz val="11"/>
        <color rgb="FFFF0000"/>
        <rFont val="ＭＳ Ｐゴシック"/>
        <family val="3"/>
        <charset val="128"/>
        <scheme val="minor"/>
      </rPr>
      <t>※1</t>
    </r>
    <rPh sb="0" eb="2">
      <t>フリカエ</t>
    </rPh>
    <rPh sb="2" eb="4">
      <t>カサン</t>
    </rPh>
    <phoneticPr fontId="2"/>
  </si>
  <si>
    <r>
      <t>経過的寡婦加算</t>
    </r>
    <r>
      <rPr>
        <b/>
        <sz val="11"/>
        <color rgb="FFFF0000"/>
        <rFont val="ＭＳ Ｐゴシック"/>
        <family val="3"/>
        <charset val="128"/>
        <scheme val="minor"/>
      </rPr>
      <t>※2</t>
    </r>
    <rPh sb="0" eb="3">
      <t>ケイカテキ</t>
    </rPh>
    <rPh sb="3" eb="7">
      <t>カフカサン</t>
    </rPh>
    <phoneticPr fontId="2"/>
  </si>
  <si>
    <t>※1</t>
    <phoneticPr fontId="2"/>
  </si>
  <si>
    <t>※2</t>
    <phoneticPr fontId="2"/>
  </si>
  <si>
    <t>「振替加算額算出一覧表(令和5年度)」を参照</t>
    <phoneticPr fontId="2"/>
  </si>
  <si>
    <t>「経過的寡婦加算額算出一覧表(令和5年度)」を参照</t>
    <phoneticPr fontId="2"/>
  </si>
  <si>
    <t>「振替加算額算出一覧表(令和4年度)」を参照</t>
    <phoneticPr fontId="2"/>
  </si>
  <si>
    <t>「経過的寡婦加算額算出一覧表(令和4年度)」を参照</t>
    <phoneticPr fontId="2"/>
  </si>
  <si>
    <t>改定率が1.065の場合</t>
    <rPh sb="10" eb="12">
      <t>バアイ</t>
    </rPh>
    <phoneticPr fontId="2"/>
  </si>
  <si>
    <t>改定率が1.062の場合</t>
    <rPh sb="10" eb="12">
      <t>バアイ</t>
    </rPh>
    <phoneticPr fontId="2"/>
  </si>
  <si>
    <t>改定率は1.065を用いる</t>
    <rPh sb="0" eb="2">
      <t>カイテイ</t>
    </rPh>
    <rPh sb="2" eb="3">
      <t>リツ</t>
    </rPh>
    <rPh sb="10" eb="11">
      <t>モチ</t>
    </rPh>
    <phoneticPr fontId="2"/>
  </si>
  <si>
    <t>改定率が1.065の場合</t>
    <phoneticPr fontId="2"/>
  </si>
  <si>
    <t>改定率が1.062の場合</t>
    <phoneticPr fontId="2"/>
  </si>
  <si>
    <t>改定率は1.065を用いる</t>
    <phoneticPr fontId="2"/>
  </si>
  <si>
    <t>改定率が1.062の場合</t>
    <rPh sb="0" eb="2">
      <t>カイテイ</t>
    </rPh>
    <rPh sb="2" eb="3">
      <t>リツ</t>
    </rPh>
    <rPh sb="10" eb="12">
      <t>バアイ</t>
    </rPh>
    <phoneticPr fontId="2"/>
  </si>
  <si>
    <t>令和7年度</t>
    <rPh sb="0" eb="1">
      <t>レイ</t>
    </rPh>
    <rPh sb="1" eb="2">
      <t>ワ</t>
    </rPh>
    <rPh sb="3" eb="4">
      <t>ネン</t>
    </rPh>
    <rPh sb="4" eb="5">
      <t>ド</t>
    </rPh>
    <phoneticPr fontId="2"/>
  </si>
  <si>
    <t>「経過的寡婦加算額算出一覧表(令和7年度)」を参照</t>
    <rPh sb="23" eb="25">
      <t>サンショウ</t>
    </rPh>
    <phoneticPr fontId="2"/>
  </si>
  <si>
    <t>「振替加算額算出一覧表(令和7年度)」を参照</t>
    <rPh sb="20" eb="22">
      <t>サンショウ</t>
    </rPh>
    <phoneticPr fontId="2"/>
  </si>
  <si>
    <t>令和7年度の公的年金額等について(主要なもの)</t>
    <rPh sb="0" eb="1">
      <t>レイ</t>
    </rPh>
    <rPh sb="1" eb="2">
      <t>ワ</t>
    </rPh>
    <rPh sb="3" eb="5">
      <t>ネンド</t>
    </rPh>
    <rPh sb="6" eb="8">
      <t>コウテキ</t>
    </rPh>
    <rPh sb="8" eb="10">
      <t>ネンキン</t>
    </rPh>
    <rPh sb="10" eb="11">
      <t>ガク</t>
    </rPh>
    <rPh sb="11" eb="12">
      <t>トウ</t>
    </rPh>
    <rPh sb="17" eb="19">
      <t>シュヨウ</t>
    </rPh>
    <phoneticPr fontId="2"/>
  </si>
  <si>
    <t>H27</t>
    <phoneticPr fontId="2"/>
  </si>
  <si>
    <t>H28</t>
    <phoneticPr fontId="2"/>
  </si>
  <si>
    <t>H29</t>
    <phoneticPr fontId="2"/>
  </si>
  <si>
    <t>H30</t>
    <phoneticPr fontId="2"/>
  </si>
  <si>
    <t>R1</t>
    <phoneticPr fontId="2"/>
  </si>
  <si>
    <t>R2</t>
    <phoneticPr fontId="2"/>
  </si>
  <si>
    <t>R3</t>
    <phoneticPr fontId="2"/>
  </si>
  <si>
    <t>R4</t>
    <phoneticPr fontId="2"/>
  </si>
  <si>
    <t>R5</t>
    <phoneticPr fontId="2"/>
  </si>
  <si>
    <t>R6</t>
    <phoneticPr fontId="2"/>
  </si>
  <si>
    <t>R7</t>
    <phoneticPr fontId="2"/>
  </si>
  <si>
    <t>R8</t>
    <phoneticPr fontId="2"/>
  </si>
  <si>
    <t>1.002</t>
    <phoneticPr fontId="2"/>
  </si>
  <si>
    <t>0.995</t>
    <phoneticPr fontId="2"/>
  </si>
  <si>
    <t>0.984</t>
    <phoneticPr fontId="2"/>
  </si>
  <si>
    <t>1.001</t>
    <phoneticPr fontId="2"/>
  </si>
  <si>
    <t>0.998</t>
    <phoneticPr fontId="2"/>
  </si>
  <si>
    <t>0.989</t>
    <phoneticPr fontId="2"/>
  </si>
  <si>
    <t>0.985</t>
    <phoneticPr fontId="2"/>
  </si>
  <si>
    <t>1.012</t>
    <phoneticPr fontId="2"/>
  </si>
  <si>
    <t>0.995</t>
    <phoneticPr fontId="2"/>
  </si>
  <si>
    <r>
      <t>イ　当該年度の初日の属する年の5年前の年の4月1日の属する年度(当該年度を令和6年度とすると、令和6年4月1日の属する年の5年前の年は令和元年でその4月1日の属する年度は令和元年度となり、そして令和元年度の実績値が出るのは令和2年度となります。つまり、令和6年度から見ると4年度前となります)における被保険者に係る標準報酬平均額（各年度における標準報酬の総額を各年度における被保険者の数で除して得た額を12で除して得た額に相当する額として、被保険者の性別構成及び年齢別構成並びに標準報酬の分布状況の変動を参酌して政令で定めるところにより算定した額をいう。以下この号において同じ。）に対する当該年度の前々年度における被保険者に係る標準報酬平均額の比率</t>
    </r>
    <r>
      <rPr>
        <b/>
        <sz val="11"/>
        <color rgb="FFFF0000"/>
        <rFont val="ＭＳ Ｐゴシック"/>
        <family val="3"/>
        <charset val="128"/>
        <scheme val="minor"/>
      </rPr>
      <t>➡つまり「２年度前から４年度前までの３年度平均の名目賃金変動率」のことを言っているものと考えます。</t>
    </r>
    <rPh sb="32" eb="34">
      <t>トウガイ</t>
    </rPh>
    <rPh sb="34" eb="36">
      <t>ネンド</t>
    </rPh>
    <rPh sb="37" eb="39">
      <t>レイワ</t>
    </rPh>
    <rPh sb="40" eb="42">
      <t>ネンド</t>
    </rPh>
    <rPh sb="47" eb="49">
      <t>レイワ</t>
    </rPh>
    <rPh sb="50" eb="51">
      <t>ネン</t>
    </rPh>
    <rPh sb="52" eb="53">
      <t>ゲツ</t>
    </rPh>
    <rPh sb="54" eb="55">
      <t>ヒ</t>
    </rPh>
    <rPh sb="56" eb="57">
      <t>ゾク</t>
    </rPh>
    <rPh sb="59" eb="60">
      <t>トシ</t>
    </rPh>
    <rPh sb="62" eb="64">
      <t>ネンマエ</t>
    </rPh>
    <rPh sb="65" eb="66">
      <t>トシ</t>
    </rPh>
    <rPh sb="67" eb="69">
      <t>レイワ</t>
    </rPh>
    <rPh sb="69" eb="71">
      <t>ガンネン</t>
    </rPh>
    <rPh sb="75" eb="76">
      <t>ゲツ</t>
    </rPh>
    <rPh sb="77" eb="78">
      <t>ヒ</t>
    </rPh>
    <rPh sb="79" eb="80">
      <t>ゾク</t>
    </rPh>
    <rPh sb="82" eb="84">
      <t>ネンド</t>
    </rPh>
    <rPh sb="85" eb="87">
      <t>レイワ</t>
    </rPh>
    <rPh sb="87" eb="89">
      <t>ガンネン</t>
    </rPh>
    <rPh sb="89" eb="90">
      <t>ド</t>
    </rPh>
    <rPh sb="97" eb="99">
      <t>レイワ</t>
    </rPh>
    <rPh sb="99" eb="101">
      <t>ガンネン</t>
    </rPh>
    <rPh sb="101" eb="102">
      <t>ド</t>
    </rPh>
    <rPh sb="103" eb="105">
      <t>ジッセキ</t>
    </rPh>
    <rPh sb="105" eb="106">
      <t>チ</t>
    </rPh>
    <rPh sb="107" eb="108">
      <t>デ</t>
    </rPh>
    <rPh sb="111" eb="113">
      <t>レイワ</t>
    </rPh>
    <rPh sb="114" eb="116">
      <t>ネンド</t>
    </rPh>
    <rPh sb="126" eb="128">
      <t>レイワ</t>
    </rPh>
    <rPh sb="129" eb="131">
      <t>ネンド</t>
    </rPh>
    <rPh sb="133" eb="134">
      <t>ミ</t>
    </rPh>
    <rPh sb="137" eb="139">
      <t>ネンド</t>
    </rPh>
    <rPh sb="139" eb="140">
      <t>マエ</t>
    </rPh>
    <rPh sb="348" eb="350">
      <t>メイモク</t>
    </rPh>
    <rPh sb="354" eb="355">
      <t>リツ</t>
    </rPh>
    <rPh sb="360" eb="361">
      <t>イ</t>
    </rPh>
    <rPh sb="368" eb="369">
      <t>カンガ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</si>
</sst>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Red]\-#,##0.000"/>
    <numFmt numFmtId="177" formatCode="0.000000_ "/>
    <numFmt numFmtId="178" formatCode="#,##0_ ;[Red]\-#,##0\ "/>
    <numFmt numFmtId="179" formatCode="0.00000_ "/>
    <numFmt numFmtId="180" formatCode="0.000%"/>
    <numFmt numFmtId="181" formatCode="0.0%"/>
    <numFmt numFmtId="182" formatCode="[$-411]ge\.m\.d;@"/>
    <numFmt numFmtId="183" formatCode="0.000000%"/>
    <numFmt numFmtId="184" formatCode="0.000_ "/>
    <numFmt numFmtId="185" formatCode="0.00000_);[Red]\(0.00000\)"/>
  </numFmts>
  <fonts count="1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b/>
      <sz val="10"/>
      <color rgb="FFFF0000"/>
      <name val="ＭＳ Ｐゴシック"/>
      <family val="3"/>
      <charset val="128"/>
      <scheme val="minor"/>
    </font>
    <font>
      <b/>
      <sz val="10"/>
      <color theme="1"/>
      <name val="ＭＳ Ｐゴシック"/>
      <family val="3"/>
      <charset val="128"/>
      <scheme val="minor"/>
    </font>
    <font>
      <b/>
      <sz val="11"/>
      <color rgb="FFFF0000"/>
      <name val="ＭＳ Ｐゴシック"/>
      <family val="3"/>
      <charset val="128"/>
      <scheme val="minor"/>
    </font>
    <font>
      <b/>
      <sz val="16"/>
      <color theme="1"/>
      <name val="ＭＳ Ｐゴシック"/>
      <family val="3"/>
      <charset val="128"/>
      <scheme val="minor"/>
    </font>
    <font>
      <b/>
      <u/>
      <sz val="11"/>
      <color theme="1"/>
      <name val="ＭＳ Ｐゴシック"/>
      <family val="3"/>
      <charset val="128"/>
      <scheme val="minor"/>
    </font>
    <font>
      <b/>
      <sz val="11"/>
      <color theme="7" tint="-0.249977111117893"/>
      <name val="ＭＳ Ｐゴシック"/>
      <family val="3"/>
      <charset val="128"/>
      <scheme val="minor"/>
    </font>
    <font>
      <b/>
      <sz val="18"/>
      <color theme="1"/>
      <name val="ＭＳ Ｐゴシック"/>
      <family val="3"/>
      <charset val="128"/>
      <scheme val="minor"/>
    </font>
    <font>
      <b/>
      <sz val="16"/>
      <color rgb="FFFF0000"/>
      <name val="ＭＳ Ｐゴシック"/>
      <family val="3"/>
      <charset val="128"/>
      <scheme val="minor"/>
    </font>
    <font>
      <u/>
      <sz val="11"/>
      <color theme="10"/>
      <name val="ＭＳ Ｐゴシック"/>
      <family val="2"/>
      <charset val="128"/>
      <scheme val="minor"/>
    </font>
    <font>
      <b/>
      <sz val="9"/>
      <color rgb="FFFF0000"/>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s>
  <fills count="2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0070C0"/>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4"/>
        <bgColor indexed="64"/>
      </patternFill>
    </fill>
    <fill>
      <patternFill patternType="solid">
        <fgColor theme="5"/>
        <bgColor indexed="64"/>
      </patternFill>
    </fill>
    <fill>
      <patternFill patternType="solid">
        <fgColor rgb="FFED5DED"/>
        <bgColor indexed="64"/>
      </patternFill>
    </fill>
    <fill>
      <patternFill patternType="solid">
        <fgColor rgb="FF00CC00"/>
        <bgColor indexed="64"/>
      </patternFill>
    </fill>
    <fill>
      <patternFill patternType="solid">
        <fgColor rgb="FFCCFF33"/>
        <bgColor indexed="64"/>
      </patternFill>
    </fill>
    <fill>
      <patternFill patternType="solid">
        <fgColor theme="4" tint="0.39997558519241921"/>
        <bgColor indexed="64"/>
      </patternFill>
    </fill>
    <fill>
      <patternFill patternType="solid">
        <fgColor rgb="FFFFC0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left style="thin">
        <color indexed="64"/>
      </left>
      <right style="medium">
        <color indexed="64"/>
      </right>
      <top style="thin">
        <color indexed="64"/>
      </top>
      <bottom style="medium">
        <color indexed="64"/>
      </bottom>
      <diagonal/>
    </border>
    <border diagonalUp="1">
      <left style="medium">
        <color indexed="64"/>
      </left>
      <right/>
      <top/>
      <bottom style="medium">
        <color indexed="64"/>
      </bottom>
      <diagonal style="thin">
        <color indexed="64"/>
      </diagonal>
    </border>
    <border>
      <left/>
      <right/>
      <top style="medium">
        <color indexed="64"/>
      </top>
      <bottom/>
      <diagonal/>
    </border>
    <border>
      <left/>
      <right style="medium">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284">
    <xf numFmtId="0" fontId="0" fillId="0" borderId="0" xfId="0">
      <alignment vertical="center"/>
    </xf>
    <xf numFmtId="0" fontId="0" fillId="0" borderId="6" xfId="0"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wrapText="1"/>
    </xf>
    <xf numFmtId="38" fontId="5" fillId="0" borderId="0" xfId="1" applyFont="1" applyBorder="1">
      <alignment vertical="center"/>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xf>
    <xf numFmtId="38" fontId="5" fillId="0" borderId="0" xfId="0" applyNumberFormat="1" applyFont="1" applyAlignment="1">
      <alignment horizontal="center" vertical="center"/>
    </xf>
    <xf numFmtId="38" fontId="0" fillId="0" borderId="0" xfId="1" applyFont="1">
      <alignment vertical="center"/>
    </xf>
    <xf numFmtId="38" fontId="5" fillId="2" borderId="1" xfId="1" applyFont="1" applyFill="1" applyBorder="1">
      <alignment vertical="center"/>
    </xf>
    <xf numFmtId="0" fontId="5" fillId="0" borderId="0" xfId="0" applyFont="1" applyAlignment="1">
      <alignment horizontal="center" vertical="center"/>
    </xf>
    <xf numFmtId="38" fontId="5" fillId="0" borderId="0" xfId="1" applyFont="1" applyAlignment="1">
      <alignment horizontal="center" vertical="center"/>
    </xf>
    <xf numFmtId="0" fontId="5" fillId="0" borderId="7" xfId="0" applyFont="1" applyBorder="1" applyAlignment="1">
      <alignment horizontal="center" vertical="center"/>
    </xf>
    <xf numFmtId="38" fontId="5" fillId="0" borderId="0" xfId="1" applyFont="1" applyBorder="1" applyAlignment="1">
      <alignment vertical="center"/>
    </xf>
    <xf numFmtId="38" fontId="5" fillId="0" borderId="0" xfId="1" applyFont="1" applyAlignment="1">
      <alignment vertical="center"/>
    </xf>
    <xf numFmtId="0" fontId="5" fillId="0" borderId="8" xfId="0" applyFont="1" applyBorder="1" applyAlignment="1">
      <alignment horizontal="center" vertical="center"/>
    </xf>
    <xf numFmtId="0" fontId="5" fillId="0" borderId="30" xfId="0" applyFont="1" applyBorder="1" applyAlignment="1">
      <alignment horizontal="center" vertical="center"/>
    </xf>
    <xf numFmtId="0" fontId="5" fillId="0" borderId="13" xfId="0" applyFont="1" applyBorder="1" applyAlignment="1">
      <alignment horizontal="center" vertical="center"/>
    </xf>
    <xf numFmtId="0" fontId="0" fillId="0" borderId="0" xfId="0" applyAlignment="1">
      <alignment horizontal="center" vertical="center"/>
    </xf>
    <xf numFmtId="0" fontId="8" fillId="0" borderId="40" xfId="0" applyFont="1" applyBorder="1" applyAlignment="1">
      <alignment vertical="center" wrapText="1"/>
    </xf>
    <xf numFmtId="0" fontId="8" fillId="0" borderId="0" xfId="0" applyFont="1" applyAlignment="1">
      <alignment vertical="center" wrapText="1"/>
    </xf>
    <xf numFmtId="0" fontId="5" fillId="0" borderId="36" xfId="0" applyFont="1" applyBorder="1" applyAlignment="1">
      <alignment horizontal="center" vertical="center"/>
    </xf>
    <xf numFmtId="0" fontId="6" fillId="0" borderId="36" xfId="0" applyFont="1" applyBorder="1" applyAlignment="1">
      <alignment horizontal="center" vertical="center"/>
    </xf>
    <xf numFmtId="0" fontId="5" fillId="0" borderId="9" xfId="0" applyFont="1" applyBorder="1" applyAlignment="1">
      <alignment horizontal="center" vertical="center" wrapText="1"/>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0" fillId="0" borderId="21" xfId="0" applyBorder="1" applyAlignment="1">
      <alignment horizontal="center" vertical="center"/>
    </xf>
    <xf numFmtId="0" fontId="8" fillId="0" borderId="35" xfId="0" applyFont="1" applyBorder="1" applyAlignment="1">
      <alignment horizontal="center" vertical="center" wrapText="1"/>
    </xf>
    <xf numFmtId="0" fontId="8" fillId="0" borderId="48" xfId="0" applyFont="1" applyBorder="1" applyAlignment="1">
      <alignment horizontal="center" vertical="center" wrapText="1"/>
    </xf>
    <xf numFmtId="0" fontId="5" fillId="0" borderId="31"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41" xfId="0" applyFont="1" applyBorder="1" applyAlignment="1">
      <alignment horizontal="center" vertical="center"/>
    </xf>
    <xf numFmtId="0" fontId="5" fillId="2" borderId="0" xfId="0" applyFont="1" applyFill="1" applyAlignment="1">
      <alignment horizontal="center" vertical="center"/>
    </xf>
    <xf numFmtId="38" fontId="5" fillId="2" borderId="2" xfId="1" applyFont="1" applyFill="1" applyBorder="1" applyAlignment="1">
      <alignment horizontal="right" vertical="center"/>
    </xf>
    <xf numFmtId="0" fontId="5" fillId="2" borderId="8" xfId="0" applyFont="1" applyFill="1" applyBorder="1" applyAlignment="1">
      <alignment horizontal="left" vertical="center" wrapText="1"/>
    </xf>
    <xf numFmtId="38" fontId="5" fillId="2" borderId="45" xfId="1" applyFont="1" applyFill="1" applyBorder="1">
      <alignment vertical="center"/>
    </xf>
    <xf numFmtId="0" fontId="8" fillId="2" borderId="45" xfId="0" applyFont="1" applyFill="1" applyBorder="1" applyAlignment="1">
      <alignment horizontal="left" vertical="center" wrapText="1"/>
    </xf>
    <xf numFmtId="0" fontId="8" fillId="2" borderId="8" xfId="0" applyFont="1" applyFill="1" applyBorder="1" applyAlignment="1">
      <alignment horizontal="left" vertical="center" wrapText="1"/>
    </xf>
    <xf numFmtId="0" fontId="6" fillId="0" borderId="0" xfId="0" applyFont="1" applyAlignment="1">
      <alignment vertical="center" wrapText="1"/>
    </xf>
    <xf numFmtId="0" fontId="9" fillId="0" borderId="0" xfId="0" applyFont="1" applyAlignment="1">
      <alignment horizontal="center" vertical="center" wrapText="1"/>
    </xf>
    <xf numFmtId="0" fontId="9" fillId="0" borderId="40" xfId="0" applyFont="1" applyBorder="1" applyAlignment="1">
      <alignment horizontal="center" vertical="center"/>
    </xf>
    <xf numFmtId="38" fontId="5" fillId="4" borderId="2" xfId="1" applyFont="1" applyFill="1" applyBorder="1" applyAlignment="1">
      <alignment horizontal="right" vertical="center"/>
    </xf>
    <xf numFmtId="38" fontId="5" fillId="4" borderId="1" xfId="1" applyFont="1" applyFill="1" applyBorder="1">
      <alignment vertical="center"/>
    </xf>
    <xf numFmtId="0" fontId="5" fillId="4" borderId="8" xfId="0" applyFont="1" applyFill="1" applyBorder="1" applyAlignment="1">
      <alignment horizontal="left" vertical="center" wrapText="1"/>
    </xf>
    <xf numFmtId="38" fontId="5" fillId="4" borderId="10" xfId="1" applyFont="1" applyFill="1" applyBorder="1">
      <alignment vertical="center"/>
    </xf>
    <xf numFmtId="0" fontId="8" fillId="4" borderId="8" xfId="0" applyFont="1" applyFill="1" applyBorder="1" applyAlignment="1">
      <alignment horizontal="left" vertical="center" wrapText="1"/>
    </xf>
    <xf numFmtId="0" fontId="5" fillId="4" borderId="0" xfId="0" applyFont="1" applyFill="1" applyAlignment="1">
      <alignment horizontal="center" vertical="center"/>
    </xf>
    <xf numFmtId="38" fontId="5" fillId="4" borderId="42" xfId="1" applyFont="1" applyFill="1" applyBorder="1">
      <alignment vertical="center"/>
    </xf>
    <xf numFmtId="38" fontId="5" fillId="4" borderId="42" xfId="0" applyNumberFormat="1" applyFont="1" applyFill="1" applyBorder="1" applyAlignment="1">
      <alignment horizontal="center" vertical="center"/>
    </xf>
    <xf numFmtId="38" fontId="5" fillId="4" borderId="43" xfId="1" applyFont="1" applyFill="1" applyBorder="1">
      <alignment vertical="center"/>
    </xf>
    <xf numFmtId="38" fontId="5" fillId="4" borderId="43" xfId="0" applyNumberFormat="1" applyFont="1" applyFill="1" applyBorder="1" applyAlignment="1">
      <alignment horizontal="center" vertical="center"/>
    </xf>
    <xf numFmtId="38" fontId="5" fillId="4" borderId="44" xfId="1" applyFont="1" applyFill="1" applyBorder="1">
      <alignment vertical="center"/>
    </xf>
    <xf numFmtId="38" fontId="5" fillId="4" borderId="44" xfId="0" applyNumberFormat="1" applyFont="1" applyFill="1" applyBorder="1" applyAlignment="1">
      <alignment horizontal="center" vertical="center"/>
    </xf>
    <xf numFmtId="38" fontId="5" fillId="4" borderId="36" xfId="1" applyFont="1" applyFill="1" applyBorder="1">
      <alignment vertical="center"/>
    </xf>
    <xf numFmtId="0" fontId="8" fillId="4" borderId="36" xfId="0" applyFont="1" applyFill="1" applyBorder="1" applyAlignment="1">
      <alignment horizontal="left" vertical="center" wrapText="1"/>
    </xf>
    <xf numFmtId="38" fontId="5" fillId="5" borderId="0" xfId="1" applyFont="1" applyFill="1" applyBorder="1" applyAlignment="1">
      <alignment vertical="center"/>
    </xf>
    <xf numFmtId="38" fontId="5" fillId="5" borderId="0" xfId="1" applyFont="1" applyFill="1">
      <alignment vertical="center"/>
    </xf>
    <xf numFmtId="38" fontId="5" fillId="5" borderId="42" xfId="1" applyFont="1" applyFill="1" applyBorder="1">
      <alignment vertical="center"/>
    </xf>
    <xf numFmtId="38" fontId="5" fillId="5" borderId="43" xfId="1" applyFont="1" applyFill="1" applyBorder="1">
      <alignment vertical="center"/>
    </xf>
    <xf numFmtId="38" fontId="5" fillId="5" borderId="44" xfId="1" applyFont="1" applyFill="1" applyBorder="1">
      <alignment vertical="center"/>
    </xf>
    <xf numFmtId="0" fontId="7" fillId="0" borderId="0" xfId="0" applyFont="1">
      <alignment vertical="center"/>
    </xf>
    <xf numFmtId="0" fontId="5" fillId="0" borderId="0" xfId="0" applyFont="1">
      <alignment vertical="center"/>
    </xf>
    <xf numFmtId="0" fontId="9" fillId="0" borderId="0" xfId="0" applyFont="1" applyAlignment="1">
      <alignment horizontal="right" vertical="center"/>
    </xf>
    <xf numFmtId="0" fontId="5" fillId="0" borderId="1" xfId="0" applyFont="1" applyBorder="1">
      <alignment vertical="center"/>
    </xf>
    <xf numFmtId="0" fontId="5" fillId="6" borderId="1" xfId="0" applyFont="1" applyFill="1" applyBorder="1">
      <alignment vertical="center"/>
    </xf>
    <xf numFmtId="0" fontId="5" fillId="7" borderId="1" xfId="0" applyFont="1" applyFill="1" applyBorder="1">
      <alignment vertical="center"/>
    </xf>
    <xf numFmtId="0" fontId="5" fillId="8" borderId="1" xfId="0" applyFont="1" applyFill="1" applyBorder="1">
      <alignment vertical="center"/>
    </xf>
    <xf numFmtId="0" fontId="5" fillId="9" borderId="1" xfId="0" applyFont="1" applyFill="1" applyBorder="1">
      <alignment vertical="center"/>
    </xf>
    <xf numFmtId="0" fontId="5" fillId="10" borderId="1" xfId="0" applyFont="1" applyFill="1" applyBorder="1">
      <alignment vertical="center"/>
    </xf>
    <xf numFmtId="0" fontId="5" fillId="3" borderId="1" xfId="0" applyFont="1" applyFill="1" applyBorder="1">
      <alignment vertical="center"/>
    </xf>
    <xf numFmtId="0" fontId="5" fillId="11" borderId="1" xfId="0" applyFont="1" applyFill="1" applyBorder="1">
      <alignment vertical="center"/>
    </xf>
    <xf numFmtId="0" fontId="5" fillId="2" borderId="1" xfId="0" applyFont="1" applyFill="1" applyBorder="1">
      <alignment vertical="center"/>
    </xf>
    <xf numFmtId="0" fontId="5" fillId="12" borderId="1" xfId="0" applyFont="1" applyFill="1" applyBorder="1">
      <alignment vertical="center"/>
    </xf>
    <xf numFmtId="0" fontId="5" fillId="5" borderId="1" xfId="0" applyFont="1" applyFill="1" applyBorder="1">
      <alignment vertical="center"/>
    </xf>
    <xf numFmtId="0" fontId="5" fillId="13" borderId="1" xfId="0" applyFont="1" applyFill="1" applyBorder="1">
      <alignment vertical="center"/>
    </xf>
    <xf numFmtId="0" fontId="5" fillId="14" borderId="1" xfId="0" applyFont="1" applyFill="1" applyBorder="1">
      <alignment vertical="center"/>
    </xf>
    <xf numFmtId="0" fontId="5" fillId="15" borderId="1" xfId="0" applyFont="1" applyFill="1" applyBorder="1">
      <alignment vertical="center"/>
    </xf>
    <xf numFmtId="0" fontId="5" fillId="16" borderId="1" xfId="0" applyFont="1" applyFill="1" applyBorder="1">
      <alignment vertical="center"/>
    </xf>
    <xf numFmtId="0" fontId="5" fillId="17" borderId="1" xfId="0" applyFont="1" applyFill="1" applyBorder="1">
      <alignment vertical="center"/>
    </xf>
    <xf numFmtId="0" fontId="5" fillId="18" borderId="1" xfId="0" applyFont="1" applyFill="1" applyBorder="1">
      <alignment vertical="center"/>
    </xf>
    <xf numFmtId="0" fontId="5" fillId="19" borderId="1" xfId="0" applyFont="1" applyFill="1" applyBorder="1">
      <alignment vertical="center"/>
    </xf>
    <xf numFmtId="0" fontId="5" fillId="20" borderId="1" xfId="0" applyFont="1" applyFill="1" applyBorder="1">
      <alignment vertical="center"/>
    </xf>
    <xf numFmtId="176" fontId="5" fillId="6" borderId="1" xfId="1" applyNumberFormat="1" applyFont="1" applyFill="1" applyBorder="1">
      <alignment vertical="center"/>
    </xf>
    <xf numFmtId="177" fontId="5" fillId="7" borderId="1" xfId="1" applyNumberFormat="1" applyFont="1" applyFill="1" applyBorder="1">
      <alignment vertical="center"/>
    </xf>
    <xf numFmtId="177" fontId="5" fillId="8" borderId="1" xfId="1" applyNumberFormat="1" applyFont="1" applyFill="1" applyBorder="1">
      <alignment vertical="center"/>
    </xf>
    <xf numFmtId="177" fontId="5" fillId="9" borderId="1" xfId="1" applyNumberFormat="1" applyFont="1" applyFill="1" applyBorder="1">
      <alignment vertical="center"/>
    </xf>
    <xf numFmtId="177" fontId="5" fillId="10" borderId="1" xfId="1" applyNumberFormat="1" applyFont="1" applyFill="1" applyBorder="1">
      <alignment vertical="center"/>
    </xf>
    <xf numFmtId="177" fontId="5" fillId="3" borderId="1" xfId="1" applyNumberFormat="1" applyFont="1" applyFill="1" applyBorder="1">
      <alignment vertical="center"/>
    </xf>
    <xf numFmtId="177" fontId="5" fillId="11" borderId="1" xfId="1" applyNumberFormat="1" applyFont="1" applyFill="1" applyBorder="1">
      <alignment vertical="center"/>
    </xf>
    <xf numFmtId="177" fontId="5" fillId="2" borderId="1" xfId="1" applyNumberFormat="1" applyFont="1" applyFill="1" applyBorder="1">
      <alignment vertical="center"/>
    </xf>
    <xf numFmtId="177" fontId="5" fillId="12" borderId="1" xfId="1" applyNumberFormat="1" applyFont="1" applyFill="1" applyBorder="1">
      <alignment vertical="center"/>
    </xf>
    <xf numFmtId="177" fontId="5" fillId="5" borderId="1" xfId="1" applyNumberFormat="1" applyFont="1" applyFill="1" applyBorder="1">
      <alignment vertical="center"/>
    </xf>
    <xf numFmtId="177" fontId="5" fillId="13" borderId="1" xfId="1" applyNumberFormat="1" applyFont="1" applyFill="1" applyBorder="1">
      <alignment vertical="center"/>
    </xf>
    <xf numFmtId="177" fontId="5" fillId="14" borderId="1" xfId="1" applyNumberFormat="1" applyFont="1" applyFill="1" applyBorder="1">
      <alignment vertical="center"/>
    </xf>
    <xf numFmtId="177" fontId="5" fillId="15" borderId="1" xfId="1" applyNumberFormat="1" applyFont="1" applyFill="1" applyBorder="1">
      <alignment vertical="center"/>
    </xf>
    <xf numFmtId="177" fontId="5" fillId="16" borderId="1" xfId="1" applyNumberFormat="1" applyFont="1" applyFill="1" applyBorder="1">
      <alignment vertical="center"/>
    </xf>
    <xf numFmtId="177" fontId="5" fillId="17" borderId="1" xfId="1" applyNumberFormat="1" applyFont="1" applyFill="1" applyBorder="1">
      <alignment vertical="center"/>
    </xf>
    <xf numFmtId="177" fontId="5" fillId="18" borderId="1" xfId="1" applyNumberFormat="1" applyFont="1" applyFill="1" applyBorder="1">
      <alignment vertical="center"/>
    </xf>
    <xf numFmtId="177" fontId="5" fillId="19" borderId="1" xfId="1" applyNumberFormat="1" applyFont="1" applyFill="1" applyBorder="1">
      <alignment vertical="center"/>
    </xf>
    <xf numFmtId="177" fontId="5" fillId="20" borderId="1" xfId="1" applyNumberFormat="1" applyFont="1" applyFill="1" applyBorder="1">
      <alignment vertical="center"/>
    </xf>
    <xf numFmtId="177" fontId="5" fillId="21" borderId="1" xfId="1" applyNumberFormat="1" applyFont="1" applyFill="1" applyBorder="1">
      <alignment vertical="center"/>
    </xf>
    <xf numFmtId="178" fontId="5" fillId="0" borderId="1" xfId="1" applyNumberFormat="1" applyFont="1" applyBorder="1">
      <alignment vertical="center"/>
    </xf>
    <xf numFmtId="178" fontId="5" fillId="0" borderId="1" xfId="0" applyNumberFormat="1" applyFont="1" applyBorder="1">
      <alignment vertical="center"/>
    </xf>
    <xf numFmtId="178" fontId="5" fillId="0" borderId="13" xfId="1" applyNumberFormat="1" applyFont="1" applyBorder="1">
      <alignment vertical="center"/>
    </xf>
    <xf numFmtId="178" fontId="5" fillId="0" borderId="13" xfId="0" applyNumberFormat="1" applyFont="1" applyBorder="1">
      <alignment vertical="center"/>
    </xf>
    <xf numFmtId="0" fontId="5" fillId="0" borderId="54" xfId="0" applyFont="1" applyBorder="1" applyAlignment="1">
      <alignment horizontal="center" vertical="center"/>
    </xf>
    <xf numFmtId="0" fontId="5" fillId="0" borderId="54" xfId="0" applyFont="1" applyBorder="1">
      <alignment vertical="center"/>
    </xf>
    <xf numFmtId="0" fontId="5" fillId="0" borderId="8" xfId="0" applyFont="1" applyBorder="1">
      <alignment vertical="center"/>
    </xf>
    <xf numFmtId="179" fontId="5" fillId="0" borderId="0" xfId="0" applyNumberFormat="1" applyFont="1">
      <alignment vertical="center"/>
    </xf>
    <xf numFmtId="180" fontId="5" fillId="0" borderId="0" xfId="0" applyNumberFormat="1" applyFont="1">
      <alignment vertical="center"/>
    </xf>
    <xf numFmtId="181" fontId="5" fillId="0" borderId="0" xfId="0" applyNumberFormat="1" applyFont="1">
      <alignment vertical="center"/>
    </xf>
    <xf numFmtId="182" fontId="5" fillId="0" borderId="0" xfId="0" applyNumberFormat="1" applyFont="1">
      <alignment vertical="center"/>
    </xf>
    <xf numFmtId="182" fontId="5" fillId="0" borderId="0" xfId="0" applyNumberFormat="1"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61" xfId="0" applyFont="1" applyBorder="1" applyAlignment="1">
      <alignment horizontal="center" vertical="center"/>
    </xf>
    <xf numFmtId="0" fontId="5" fillId="0" borderId="13" xfId="0" applyFont="1" applyBorder="1" applyAlignment="1">
      <alignment horizontal="center" vertical="center" wrapText="1"/>
    </xf>
    <xf numFmtId="0" fontId="5" fillId="0" borderId="35" xfId="0" applyFont="1" applyBorder="1" applyAlignment="1">
      <alignment horizontal="center" vertical="center" wrapText="1"/>
    </xf>
    <xf numFmtId="38" fontId="10" fillId="0" borderId="62" xfId="1" applyFont="1" applyBorder="1" applyAlignment="1">
      <alignment horizontal="center" vertical="center"/>
    </xf>
    <xf numFmtId="38" fontId="10" fillId="0" borderId="60" xfId="1" applyFont="1" applyBorder="1" applyAlignment="1">
      <alignment horizontal="center" vertical="center"/>
    </xf>
    <xf numFmtId="0" fontId="5" fillId="0" borderId="59" xfId="0" applyFont="1" applyBorder="1" applyAlignment="1">
      <alignment horizontal="center" vertical="center" wrapText="1"/>
    </xf>
    <xf numFmtId="0" fontId="15" fillId="0" borderId="0" xfId="2">
      <alignment vertical="center"/>
    </xf>
    <xf numFmtId="0" fontId="5" fillId="4" borderId="0" xfId="0" applyFont="1" applyFill="1" applyAlignment="1">
      <alignment horizontal="left" vertical="center" wrapText="1"/>
    </xf>
    <xf numFmtId="0" fontId="5" fillId="2" borderId="0" xfId="0" applyFont="1" applyFill="1" applyAlignment="1">
      <alignment horizontal="left"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5" fillId="0" borderId="7" xfId="0" applyFont="1" applyBorder="1" applyAlignment="1">
      <alignment horizontal="left" vertical="center"/>
    </xf>
    <xf numFmtId="0" fontId="5" fillId="0" borderId="13" xfId="0" applyFont="1" applyBorder="1" applyAlignment="1">
      <alignment horizontal="left" vertical="center" wrapText="1"/>
    </xf>
    <xf numFmtId="38" fontId="5" fillId="0" borderId="1" xfId="1" applyFont="1" applyBorder="1">
      <alignment vertical="center"/>
    </xf>
    <xf numFmtId="38" fontId="5" fillId="0" borderId="0" xfId="1" applyFont="1">
      <alignment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38" fontId="5" fillId="0" borderId="10" xfId="1" applyFont="1" applyBorder="1">
      <alignment vertical="center"/>
    </xf>
    <xf numFmtId="0" fontId="5" fillId="0" borderId="66" xfId="0" applyFont="1" applyBorder="1">
      <alignment vertical="center"/>
    </xf>
    <xf numFmtId="38" fontId="5" fillId="2" borderId="0" xfId="1" applyFont="1" applyFill="1" applyBorder="1">
      <alignment vertical="center"/>
    </xf>
    <xf numFmtId="0" fontId="5" fillId="0" borderId="59" xfId="0" applyFont="1" applyBorder="1" applyAlignment="1">
      <alignment horizontal="right" vertical="center"/>
    </xf>
    <xf numFmtId="0" fontId="5" fillId="0" borderId="59" xfId="0" applyFont="1" applyBorder="1" applyAlignment="1">
      <alignment horizontal="center" vertical="center"/>
    </xf>
    <xf numFmtId="0" fontId="6" fillId="0" borderId="63"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lignment vertical="center"/>
    </xf>
    <xf numFmtId="38" fontId="5" fillId="22" borderId="2" xfId="1" applyFont="1" applyFill="1" applyBorder="1">
      <alignment vertical="center"/>
    </xf>
    <xf numFmtId="38" fontId="5" fillId="0" borderId="2" xfId="1" applyFont="1" applyBorder="1">
      <alignment vertical="center"/>
    </xf>
    <xf numFmtId="38" fontId="5" fillId="0" borderId="6" xfId="0" applyNumberFormat="1" applyFont="1" applyBorder="1" applyAlignment="1">
      <alignment horizontal="center" vertical="center"/>
    </xf>
    <xf numFmtId="0" fontId="5" fillId="0" borderId="7" xfId="0" applyFont="1" applyBorder="1">
      <alignment vertical="center"/>
    </xf>
    <xf numFmtId="38" fontId="5" fillId="22" borderId="1" xfId="1" applyFont="1" applyFill="1" applyBorder="1">
      <alignment vertical="center"/>
    </xf>
    <xf numFmtId="38" fontId="5" fillId="0" borderId="8" xfId="0" applyNumberFormat="1" applyFont="1" applyBorder="1" applyAlignment="1">
      <alignment horizontal="center" vertical="center"/>
    </xf>
    <xf numFmtId="0" fontId="5" fillId="0" borderId="9" xfId="0" applyFont="1" applyBorder="1">
      <alignment vertical="center"/>
    </xf>
    <xf numFmtId="38" fontId="5" fillId="22" borderId="10" xfId="1" applyFont="1" applyFill="1" applyBorder="1">
      <alignment vertical="center"/>
    </xf>
    <xf numFmtId="38" fontId="5" fillId="0" borderId="66" xfId="0" applyNumberFormat="1" applyFont="1" applyBorder="1" applyAlignment="1">
      <alignment horizontal="center" vertical="center"/>
    </xf>
    <xf numFmtId="38" fontId="5" fillId="0" borderId="0" xfId="1" applyFont="1" applyFill="1" applyBorder="1">
      <alignment vertical="center"/>
    </xf>
    <xf numFmtId="0" fontId="5" fillId="0" borderId="55" xfId="0" applyFont="1" applyBorder="1" applyAlignment="1">
      <alignment horizontal="center" vertical="center"/>
    </xf>
    <xf numFmtId="38" fontId="5" fillId="0" borderId="66" xfId="1" applyFont="1" applyBorder="1">
      <alignment vertical="center"/>
    </xf>
    <xf numFmtId="0" fontId="0" fillId="0" borderId="21" xfId="0" applyBorder="1">
      <alignment vertical="center"/>
    </xf>
    <xf numFmtId="38" fontId="5" fillId="0" borderId="6" xfId="1" applyFont="1" applyBorder="1">
      <alignment vertical="center"/>
    </xf>
    <xf numFmtId="0" fontId="7" fillId="0" borderId="0" xfId="0" applyFont="1" applyAlignment="1">
      <alignment horizontal="center" vertical="center"/>
    </xf>
    <xf numFmtId="0" fontId="6" fillId="0" borderId="7" xfId="0" applyFont="1" applyBorder="1" applyAlignment="1">
      <alignment horizontal="center" vertical="center" wrapText="1"/>
    </xf>
    <xf numFmtId="38" fontId="5" fillId="0" borderId="8" xfId="1" applyFont="1" applyBorder="1" applyAlignment="1">
      <alignment horizontal="center" vertical="center"/>
    </xf>
    <xf numFmtId="0" fontId="5" fillId="0" borderId="8" xfId="0" applyFont="1" applyBorder="1" applyAlignment="1">
      <alignment horizontal="left" vertical="top" wrapText="1"/>
    </xf>
    <xf numFmtId="0" fontId="5" fillId="23" borderId="59" xfId="0" applyFont="1" applyFill="1" applyBorder="1" applyAlignment="1">
      <alignment horizontal="center" vertical="center"/>
    </xf>
    <xf numFmtId="38" fontId="5" fillId="2" borderId="6" xfId="1" applyFont="1" applyFill="1" applyBorder="1">
      <alignment vertical="center"/>
    </xf>
    <xf numFmtId="38" fontId="5" fillId="2" borderId="66" xfId="1" applyFont="1" applyFill="1" applyBorder="1">
      <alignment vertical="center"/>
    </xf>
    <xf numFmtId="0" fontId="10" fillId="0" borderId="0" xfId="0" applyFont="1" applyAlignment="1">
      <alignment horizontal="center" vertical="center" wrapText="1"/>
    </xf>
    <xf numFmtId="0" fontId="5" fillId="0" borderId="0" xfId="0" applyFont="1" applyAlignment="1">
      <alignment horizontal="center" vertical="center" wrapText="1"/>
    </xf>
    <xf numFmtId="0" fontId="5" fillId="0" borderId="69" xfId="0" applyFont="1" applyBorder="1">
      <alignment vertical="center"/>
    </xf>
    <xf numFmtId="0" fontId="5" fillId="0" borderId="38" xfId="0" applyFont="1" applyBorder="1">
      <alignment vertical="center"/>
    </xf>
    <xf numFmtId="0" fontId="5" fillId="21" borderId="38" xfId="0" applyFont="1" applyFill="1" applyBorder="1">
      <alignment vertical="center"/>
    </xf>
    <xf numFmtId="177" fontId="5" fillId="0" borderId="38" xfId="1" applyNumberFormat="1" applyFont="1" applyBorder="1">
      <alignment vertical="center"/>
    </xf>
    <xf numFmtId="178" fontId="5" fillId="0" borderId="38" xfId="1" applyNumberFormat="1" applyFont="1" applyBorder="1">
      <alignment vertical="center"/>
    </xf>
    <xf numFmtId="178" fontId="5" fillId="0" borderId="38" xfId="0" applyNumberFormat="1" applyFont="1" applyBorder="1">
      <alignment vertical="center"/>
    </xf>
    <xf numFmtId="0" fontId="5" fillId="21" borderId="1" xfId="0" applyFont="1" applyFill="1" applyBorder="1">
      <alignment vertical="center"/>
    </xf>
    <xf numFmtId="177" fontId="5" fillId="0" borderId="1" xfId="1" applyNumberFormat="1" applyFont="1" applyBorder="1">
      <alignment vertical="center"/>
    </xf>
    <xf numFmtId="9" fontId="0" fillId="0" borderId="0" xfId="3" applyFont="1">
      <alignment vertical="center"/>
    </xf>
    <xf numFmtId="180" fontId="0" fillId="0" borderId="0" xfId="3" applyNumberFormat="1" applyFont="1">
      <alignment vertical="center"/>
    </xf>
    <xf numFmtId="180" fontId="0" fillId="0" borderId="0" xfId="0" applyNumberFormat="1">
      <alignment vertical="center"/>
    </xf>
    <xf numFmtId="183" fontId="0" fillId="0" borderId="0" xfId="0" applyNumberFormat="1">
      <alignment vertical="center"/>
    </xf>
    <xf numFmtId="0" fontId="3" fillId="0" borderId="0" xfId="0" applyFont="1">
      <alignment vertical="center"/>
    </xf>
    <xf numFmtId="0" fontId="3" fillId="0" borderId="0" xfId="0" applyFont="1" applyAlignment="1">
      <alignment horizontal="right" vertical="center"/>
    </xf>
    <xf numFmtId="49" fontId="3" fillId="0" borderId="0" xfId="0" applyNumberFormat="1" applyFont="1" applyAlignment="1">
      <alignment horizontal="right" vertical="center"/>
    </xf>
    <xf numFmtId="184" fontId="3" fillId="0" borderId="0" xfId="3" applyNumberFormat="1" applyFont="1">
      <alignment vertical="center"/>
    </xf>
    <xf numFmtId="179" fontId="3" fillId="0" borderId="0" xfId="3" applyNumberFormat="1" applyFont="1">
      <alignment vertical="center"/>
    </xf>
    <xf numFmtId="185" fontId="3" fillId="0" borderId="0" xfId="3" applyNumberFormat="1" applyFont="1">
      <alignment vertical="center"/>
    </xf>
    <xf numFmtId="185" fontId="3" fillId="0" borderId="0" xfId="0" applyNumberFormat="1" applyFont="1">
      <alignment vertical="center"/>
    </xf>
    <xf numFmtId="181" fontId="3" fillId="0" borderId="0" xfId="3" applyNumberFormat="1" applyFont="1">
      <alignment vertical="center"/>
    </xf>
    <xf numFmtId="181" fontId="17" fillId="0" borderId="0" xfId="3" applyNumberFormat="1" applyFont="1">
      <alignment vertical="center"/>
    </xf>
    <xf numFmtId="184" fontId="18" fillId="2" borderId="0" xfId="3" applyNumberFormat="1" applyFont="1" applyFill="1">
      <alignment vertical="center"/>
    </xf>
    <xf numFmtId="181" fontId="3" fillId="2" borderId="0" xfId="3" applyNumberFormat="1" applyFont="1" applyFill="1">
      <alignment vertical="center"/>
    </xf>
    <xf numFmtId="0" fontId="5" fillId="0" borderId="0" xfId="0" applyFont="1" applyAlignment="1">
      <alignment horizontal="left" vertical="center" wrapText="1"/>
    </xf>
    <xf numFmtId="0" fontId="6" fillId="0" borderId="53" xfId="0" applyFont="1" applyBorder="1" applyAlignment="1">
      <alignment horizontal="center" vertical="center"/>
    </xf>
    <xf numFmtId="0" fontId="6" fillId="0" borderId="9" xfId="0" applyFont="1" applyBorder="1" applyAlignment="1">
      <alignment horizontal="center" vertical="center"/>
    </xf>
    <xf numFmtId="0" fontId="16" fillId="0" borderId="0" xfId="0" applyFont="1" applyAlignment="1">
      <alignment horizontal="left" vertical="top" wrapText="1"/>
    </xf>
    <xf numFmtId="0" fontId="9" fillId="0" borderId="0" xfId="0" applyFont="1" applyAlignment="1">
      <alignment horizontal="left" vertical="center"/>
    </xf>
    <xf numFmtId="0" fontId="4" fillId="0" borderId="0" xfId="0" applyFont="1" applyAlignment="1">
      <alignment horizontal="center" vertical="center"/>
    </xf>
    <xf numFmtId="0" fontId="3" fillId="0" borderId="6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5" fillId="0" borderId="8" xfId="0" applyFont="1" applyBorder="1" applyAlignment="1">
      <alignment horizontal="center" vertical="center" wrapText="1"/>
    </xf>
    <xf numFmtId="0" fontId="5" fillId="0" borderId="64"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6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6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5" fillId="0" borderId="68" xfId="2" applyBorder="1" applyAlignment="1">
      <alignment horizontal="left" vertical="center"/>
    </xf>
    <xf numFmtId="0" fontId="15" fillId="0" borderId="0" xfId="2" applyBorder="1" applyAlignment="1">
      <alignment horizontal="left" vertical="center"/>
    </xf>
    <xf numFmtId="0" fontId="16" fillId="0" borderId="0" xfId="0" applyFont="1" applyAlignment="1">
      <alignment horizontal="left" vertical="center" wrapText="1"/>
    </xf>
    <xf numFmtId="0" fontId="6" fillId="0" borderId="35" xfId="0" applyFont="1" applyBorder="1" applyAlignment="1">
      <alignment horizontal="center" vertical="center"/>
    </xf>
    <xf numFmtId="0" fontId="6" fillId="0" borderId="12"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37" xfId="0" applyFont="1" applyBorder="1" applyAlignment="1">
      <alignment horizontal="center" vertical="center"/>
    </xf>
    <xf numFmtId="0" fontId="8" fillId="4" borderId="25" xfId="0" applyFont="1" applyFill="1" applyBorder="1" applyAlignment="1">
      <alignment horizontal="left" vertical="center" wrapText="1"/>
    </xf>
    <xf numFmtId="0" fontId="8" fillId="4" borderId="39"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5" fillId="0" borderId="24" xfId="0" applyFont="1" applyBorder="1" applyAlignment="1">
      <alignment horizontal="center" vertical="center"/>
    </xf>
    <xf numFmtId="0" fontId="5" fillId="0" borderId="37" xfId="0" applyFont="1" applyBorder="1" applyAlignment="1">
      <alignment horizontal="center" vertical="center"/>
    </xf>
    <xf numFmtId="0" fontId="5" fillId="0" borderId="47" xfId="0" applyFont="1" applyBorder="1" applyAlignment="1">
      <alignment horizontal="center" vertical="center"/>
    </xf>
    <xf numFmtId="0" fontId="5" fillId="0" borderId="5" xfId="0" applyFont="1" applyBorder="1" applyAlignment="1">
      <alignment horizontal="center" vertical="center"/>
    </xf>
    <xf numFmtId="0" fontId="5" fillId="0" borderId="23" xfId="0" applyFont="1" applyBorder="1" applyAlignment="1">
      <alignment horizontal="center" vertical="center"/>
    </xf>
    <xf numFmtId="0" fontId="5" fillId="0" borderId="1" xfId="0" applyFont="1" applyBorder="1" applyAlignment="1">
      <alignment horizontal="left" vertical="center" wrapText="1"/>
    </xf>
    <xf numFmtId="0" fontId="5" fillId="4" borderId="29"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2" xfId="0" applyFont="1" applyBorder="1" applyAlignment="1">
      <alignment horizontal="left" vertical="center" wrapText="1"/>
    </xf>
    <xf numFmtId="0" fontId="5" fillId="4" borderId="8" xfId="0" applyFont="1" applyFill="1" applyBorder="1" applyAlignment="1">
      <alignment horizontal="left" vertical="center" wrapText="1"/>
    </xf>
    <xf numFmtId="0" fontId="5" fillId="0" borderId="0" xfId="0" applyFont="1" applyAlignment="1">
      <alignment horizontal="left" vertical="center"/>
    </xf>
    <xf numFmtId="0" fontId="5" fillId="0" borderId="36" xfId="0" applyFont="1" applyBorder="1" applyAlignment="1">
      <alignment horizontal="center" vertical="center" wrapText="1"/>
    </xf>
    <xf numFmtId="38" fontId="5" fillId="5" borderId="36" xfId="1" applyFont="1" applyFill="1" applyBorder="1" applyAlignment="1">
      <alignment horizontal="right" vertical="center"/>
    </xf>
    <xf numFmtId="0" fontId="5" fillId="4" borderId="46" xfId="0" applyFont="1" applyFill="1" applyBorder="1" applyAlignment="1">
      <alignment horizontal="left" vertical="center"/>
    </xf>
    <xf numFmtId="0" fontId="5" fillId="4" borderId="45" xfId="0" applyFont="1" applyFill="1" applyBorder="1" applyAlignment="1">
      <alignment horizontal="left" vertical="center"/>
    </xf>
    <xf numFmtId="0" fontId="5" fillId="0" borderId="23" xfId="0" applyFont="1" applyBorder="1" applyAlignment="1">
      <alignment horizontal="center" vertical="center" wrapText="1"/>
    </xf>
    <xf numFmtId="0" fontId="5" fillId="0" borderId="5" xfId="0" applyFont="1" applyBorder="1" applyAlignment="1">
      <alignment horizontal="center" vertical="center" wrapText="1"/>
    </xf>
    <xf numFmtId="38" fontId="5" fillId="3" borderId="52" xfId="1" applyFont="1" applyFill="1" applyBorder="1" applyAlignment="1">
      <alignment horizontal="right" vertical="center"/>
    </xf>
    <xf numFmtId="38" fontId="5" fillId="3" borderId="41" xfId="1" applyFont="1" applyFill="1" applyBorder="1" applyAlignment="1">
      <alignment horizontal="right" vertical="center"/>
    </xf>
    <xf numFmtId="0" fontId="7" fillId="0" borderId="40" xfId="0" applyFont="1" applyBorder="1" applyAlignment="1">
      <alignment horizontal="left" vertical="center"/>
    </xf>
    <xf numFmtId="0" fontId="7" fillId="0" borderId="0" xfId="0" applyFont="1" applyAlignment="1">
      <alignment horizontal="left" vertical="center"/>
    </xf>
    <xf numFmtId="0" fontId="5" fillId="0" borderId="0" xfId="0" applyFont="1" applyAlignment="1">
      <alignment horizontal="center" vertical="center"/>
    </xf>
    <xf numFmtId="0" fontId="8" fillId="0" borderId="2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2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4" xfId="0" applyFont="1" applyBorder="1" applyAlignment="1">
      <alignment horizontal="center" vertical="center" wrapText="1"/>
    </xf>
    <xf numFmtId="179" fontId="5" fillId="0" borderId="0" xfId="0" applyNumberFormat="1"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38" fontId="14" fillId="0" borderId="56" xfId="1" applyFont="1" applyBorder="1" applyAlignment="1">
      <alignment horizontal="center" vertical="center"/>
    </xf>
    <xf numFmtId="38" fontId="14" fillId="0" borderId="57" xfId="1" applyFont="1" applyBorder="1" applyAlignment="1">
      <alignment horizontal="center" vertical="center"/>
    </xf>
    <xf numFmtId="0" fontId="5" fillId="0" borderId="40" xfId="0" applyFont="1" applyBorder="1" applyAlignment="1">
      <alignment horizontal="center" vertical="center" wrapText="1"/>
    </xf>
    <xf numFmtId="0" fontId="5" fillId="0" borderId="58" xfId="0" applyFont="1" applyBorder="1" applyAlignment="1">
      <alignment horizontal="center" vertical="center" wrapText="1"/>
    </xf>
    <xf numFmtId="0" fontId="13" fillId="0" borderId="0" xfId="0" applyFont="1" applyAlignment="1">
      <alignment horizontal="center" vertical="center"/>
    </xf>
    <xf numFmtId="0" fontId="13" fillId="0" borderId="59" xfId="0" applyFont="1" applyBorder="1" applyAlignment="1">
      <alignment horizontal="center" vertical="center"/>
    </xf>
    <xf numFmtId="0" fontId="5" fillId="0" borderId="12"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180" fontId="5" fillId="0" borderId="48" xfId="0" applyNumberFormat="1" applyFont="1" applyBorder="1" applyAlignment="1">
      <alignment horizontal="center" vertical="center"/>
    </xf>
  </cellXfs>
  <cellStyles count="4">
    <cellStyle name="パーセント" xfId="3" builtinId="5"/>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33"/>
      <color rgb="FF6600FF"/>
      <color rgb="FFFF9966"/>
      <color rgb="FF00CC00"/>
      <color rgb="FFED5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roffice-ishikawa.com/index_74.pdf" TargetMode="External"/><Relationship Id="rId1" Type="http://schemas.openxmlformats.org/officeDocument/2006/relationships/hyperlink" Target="https://www.sroffice-ishikawa.com/index_72.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roffice-ishikawa.com/index_75.pdf" TargetMode="External"/><Relationship Id="rId1" Type="http://schemas.openxmlformats.org/officeDocument/2006/relationships/hyperlink" Target="https://www.sroffice-ishikawa.com/index_73.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roffice-ishikawa.com/index_64.pdf" TargetMode="External"/><Relationship Id="rId1" Type="http://schemas.openxmlformats.org/officeDocument/2006/relationships/hyperlink" Target="https://www.sroffice-ishikawa.com/index_68.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roffice-ishikawa.com/index_64_r7.pdf" TargetMode="External"/><Relationship Id="rId1" Type="http://schemas.openxmlformats.org/officeDocument/2006/relationships/hyperlink" Target="https://www.sroffice-ishikawa.com/index_68_r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4F277-0DDA-41C8-BBF7-62E2ED9C9756}">
  <dimension ref="A1:G39"/>
  <sheetViews>
    <sheetView topLeftCell="B3" zoomScaleNormal="100" workbookViewId="0">
      <selection activeCell="E22" sqref="E22:G22"/>
    </sheetView>
  </sheetViews>
  <sheetFormatPr defaultRowHeight="13.5" x14ac:dyDescent="0.15"/>
  <cols>
    <col min="1" max="1" width="11.75" hidden="1" customWidth="1"/>
    <col min="2" max="2" width="40.625" customWidth="1"/>
    <col min="3" max="3" width="12.75" customWidth="1"/>
    <col min="4" max="4" width="10.75" customWidth="1"/>
    <col min="5" max="5" width="40.625" customWidth="1"/>
    <col min="6" max="6" width="10.75" customWidth="1"/>
    <col min="7" max="7" width="10.625" customWidth="1"/>
  </cols>
  <sheetData>
    <row r="1" spans="1:7" x14ac:dyDescent="0.15">
      <c r="B1" s="201" t="s">
        <v>117</v>
      </c>
      <c r="C1" s="201"/>
      <c r="D1" s="201"/>
      <c r="E1" s="201"/>
      <c r="F1" s="201"/>
    </row>
    <row r="2" spans="1:7" x14ac:dyDescent="0.15">
      <c r="B2" s="201"/>
      <c r="C2" s="201"/>
      <c r="D2" s="201"/>
      <c r="E2" s="201"/>
      <c r="F2" s="201"/>
    </row>
    <row r="3" spans="1:7" ht="14.25" thickBot="1" x14ac:dyDescent="0.2">
      <c r="B3" s="201"/>
      <c r="C3" s="201"/>
      <c r="D3" s="201"/>
      <c r="E3" s="201"/>
      <c r="F3" s="201"/>
    </row>
    <row r="4" spans="1:7" ht="18" thickBot="1" x14ac:dyDescent="0.2">
      <c r="B4" s="202" t="s">
        <v>0</v>
      </c>
      <c r="C4" s="203"/>
      <c r="D4" s="204"/>
      <c r="E4" s="205" t="s">
        <v>15</v>
      </c>
      <c r="F4" s="203"/>
      <c r="G4" s="204"/>
    </row>
    <row r="5" spans="1:7" x14ac:dyDescent="0.15">
      <c r="A5" s="10"/>
      <c r="B5" s="129" t="s">
        <v>24</v>
      </c>
      <c r="C5" s="130" t="s">
        <v>25</v>
      </c>
      <c r="D5" s="1" t="s">
        <v>26</v>
      </c>
      <c r="E5" s="131" t="s">
        <v>24</v>
      </c>
      <c r="F5" s="130" t="s">
        <v>25</v>
      </c>
      <c r="G5" s="1" t="s">
        <v>26</v>
      </c>
    </row>
    <row r="6" spans="1:7" x14ac:dyDescent="0.15">
      <c r="A6" s="10"/>
      <c r="B6" s="132" t="s">
        <v>1</v>
      </c>
      <c r="C6" s="11">
        <v>777800</v>
      </c>
      <c r="D6" s="112"/>
      <c r="E6" s="133" t="s">
        <v>16</v>
      </c>
      <c r="F6" s="2" t="s">
        <v>19</v>
      </c>
      <c r="G6" s="112"/>
    </row>
    <row r="7" spans="1:7" ht="27" x14ac:dyDescent="0.15">
      <c r="A7" s="10"/>
      <c r="B7" s="132" t="s">
        <v>2</v>
      </c>
      <c r="C7" s="134">
        <f>C6</f>
        <v>777800</v>
      </c>
      <c r="D7" s="112"/>
      <c r="E7" s="133" t="s">
        <v>18</v>
      </c>
      <c r="F7" s="2" t="s">
        <v>19</v>
      </c>
      <c r="G7" s="112"/>
    </row>
    <row r="8" spans="1:7" x14ac:dyDescent="0.15">
      <c r="A8" s="135">
        <v>224700</v>
      </c>
      <c r="B8" s="132" t="s">
        <v>6</v>
      </c>
      <c r="C8" s="134">
        <f>ROUND($A$8*$D$24,-2)</f>
        <v>223800</v>
      </c>
      <c r="D8" s="112"/>
      <c r="E8" s="136" t="s">
        <v>17</v>
      </c>
      <c r="F8" s="2" t="s">
        <v>19</v>
      </c>
      <c r="G8" s="112"/>
    </row>
    <row r="9" spans="1:7" x14ac:dyDescent="0.15">
      <c r="A9" s="135">
        <v>74900</v>
      </c>
      <c r="B9" s="132" t="s">
        <v>7</v>
      </c>
      <c r="C9" s="134">
        <f>ROUND($A$9*$D$24,-2)</f>
        <v>74600</v>
      </c>
      <c r="D9" s="112"/>
      <c r="E9" s="136" t="s">
        <v>118</v>
      </c>
      <c r="F9" s="2" t="s">
        <v>19</v>
      </c>
      <c r="G9" s="112"/>
    </row>
    <row r="10" spans="1:7" x14ac:dyDescent="0.15">
      <c r="A10" s="10"/>
      <c r="B10" s="132" t="s">
        <v>3</v>
      </c>
      <c r="C10" s="134">
        <f>C6</f>
        <v>777800</v>
      </c>
      <c r="D10" s="206" t="s">
        <v>12</v>
      </c>
      <c r="E10" s="136" t="s">
        <v>119</v>
      </c>
      <c r="F10" s="2" t="s">
        <v>19</v>
      </c>
      <c r="G10" s="112"/>
    </row>
    <row r="11" spans="1:7" x14ac:dyDescent="0.15">
      <c r="A11" s="10"/>
      <c r="B11" s="132" t="s">
        <v>8</v>
      </c>
      <c r="C11" s="134">
        <f>ROUND($A$8*$D$24,-2)</f>
        <v>223800</v>
      </c>
      <c r="D11" s="206"/>
      <c r="E11" s="137" t="s">
        <v>22</v>
      </c>
      <c r="F11" s="134">
        <f>C7*1.25</f>
        <v>972250</v>
      </c>
      <c r="G11" s="112"/>
    </row>
    <row r="12" spans="1:7" x14ac:dyDescent="0.15">
      <c r="A12" s="10"/>
      <c r="B12" s="132" t="s">
        <v>9</v>
      </c>
      <c r="C12" s="134">
        <f>ROUND($A$9*$D$24,-2)</f>
        <v>74600</v>
      </c>
      <c r="D12" s="206"/>
      <c r="E12" s="207"/>
      <c r="F12" s="208"/>
      <c r="G12" s="209"/>
    </row>
    <row r="13" spans="1:7" x14ac:dyDescent="0.15">
      <c r="A13" s="10"/>
      <c r="B13" s="132" t="s">
        <v>10</v>
      </c>
      <c r="C13" s="134">
        <f>C6</f>
        <v>777800</v>
      </c>
      <c r="D13" s="206" t="s">
        <v>13</v>
      </c>
      <c r="E13" s="210"/>
      <c r="F13" s="211"/>
      <c r="G13" s="212"/>
    </row>
    <row r="14" spans="1:7" x14ac:dyDescent="0.15">
      <c r="A14" s="10"/>
      <c r="B14" s="132" t="s">
        <v>11</v>
      </c>
      <c r="C14" s="134">
        <f>ROUND($A$8*$D$24,-2)</f>
        <v>223800</v>
      </c>
      <c r="D14" s="206"/>
      <c r="E14" s="210"/>
      <c r="F14" s="211"/>
      <c r="G14" s="212"/>
    </row>
    <row r="15" spans="1:7" x14ac:dyDescent="0.15">
      <c r="A15" s="10"/>
      <c r="B15" s="132" t="s">
        <v>9</v>
      </c>
      <c r="C15" s="134">
        <f>ROUND($A$9*$D$24,-2)</f>
        <v>74600</v>
      </c>
      <c r="D15" s="206"/>
      <c r="E15" s="210"/>
      <c r="F15" s="211"/>
      <c r="G15" s="212"/>
    </row>
    <row r="16" spans="1:7" ht="27" x14ac:dyDescent="0.15">
      <c r="A16" s="10"/>
      <c r="B16" s="138" t="s">
        <v>14</v>
      </c>
      <c r="C16" s="134">
        <f>ROUND($C$7*0.75,-2)</f>
        <v>583400</v>
      </c>
      <c r="D16" s="112"/>
      <c r="E16" s="210"/>
      <c r="F16" s="211"/>
      <c r="G16" s="212"/>
    </row>
    <row r="17" spans="1:7" ht="27" x14ac:dyDescent="0.15">
      <c r="A17" s="10"/>
      <c r="B17" s="138" t="s">
        <v>4</v>
      </c>
      <c r="C17" s="134">
        <f>C16*2</f>
        <v>1166800</v>
      </c>
      <c r="D17" s="112"/>
      <c r="E17" s="210"/>
      <c r="F17" s="211"/>
      <c r="G17" s="212"/>
    </row>
    <row r="18" spans="1:7" x14ac:dyDescent="0.15">
      <c r="A18" s="10"/>
      <c r="B18" s="132" t="s">
        <v>23</v>
      </c>
      <c r="C18" s="134">
        <f>ROUND($A$8*$D$24,-2)</f>
        <v>223800</v>
      </c>
      <c r="D18" s="112"/>
      <c r="E18" s="210"/>
      <c r="F18" s="211"/>
      <c r="G18" s="212"/>
    </row>
    <row r="19" spans="1:7" x14ac:dyDescent="0.15">
      <c r="A19" s="10"/>
      <c r="B19" s="132" t="s">
        <v>5</v>
      </c>
      <c r="C19" s="134">
        <f>ROUND($A$9*$D$24,-2)</f>
        <v>74600</v>
      </c>
      <c r="D19" s="112"/>
      <c r="E19" s="210"/>
      <c r="F19" s="211"/>
      <c r="G19" s="212"/>
    </row>
    <row r="20" spans="1:7" ht="27.75" thickBot="1" x14ac:dyDescent="0.2">
      <c r="A20" s="10"/>
      <c r="B20" s="139" t="s">
        <v>102</v>
      </c>
      <c r="C20" s="140">
        <f>ROUND($C$10*0.75,-2)</f>
        <v>583400</v>
      </c>
      <c r="D20" s="141"/>
      <c r="E20" s="213"/>
      <c r="F20" s="214"/>
      <c r="G20" s="215"/>
    </row>
    <row r="21" spans="1:7" x14ac:dyDescent="0.15">
      <c r="A21" s="10"/>
      <c r="B21" s="4"/>
      <c r="C21" s="5"/>
      <c r="D21" s="67" t="s">
        <v>120</v>
      </c>
      <c r="E21" s="216" t="s">
        <v>124</v>
      </c>
      <c r="F21" s="216"/>
      <c r="G21" s="216"/>
    </row>
    <row r="22" spans="1:7" x14ac:dyDescent="0.15">
      <c r="A22" s="10"/>
      <c r="B22" s="4"/>
      <c r="C22" s="5"/>
      <c r="D22" s="67" t="s">
        <v>121</v>
      </c>
      <c r="E22" s="217" t="s">
        <v>125</v>
      </c>
      <c r="F22" s="217"/>
      <c r="G22" s="217"/>
    </row>
    <row r="23" spans="1:7" ht="34.15" customHeight="1" x14ac:dyDescent="0.15">
      <c r="B23" s="4"/>
      <c r="C23" s="142"/>
      <c r="D23" s="171" t="s">
        <v>103</v>
      </c>
      <c r="E23" s="196" t="s">
        <v>104</v>
      </c>
      <c r="F23" s="196"/>
      <c r="G23" s="196"/>
    </row>
    <row r="24" spans="1:7" ht="14.25" thickBot="1" x14ac:dyDescent="0.2">
      <c r="C24" s="143" t="s">
        <v>35</v>
      </c>
      <c r="D24" s="144">
        <v>0.996</v>
      </c>
    </row>
    <row r="25" spans="1:7" ht="14.25" thickBot="1" x14ac:dyDescent="0.2">
      <c r="B25" s="145" t="s">
        <v>28</v>
      </c>
      <c r="C25" s="146" t="s">
        <v>36</v>
      </c>
      <c r="D25" s="147" t="s">
        <v>37</v>
      </c>
      <c r="E25" s="148" t="s">
        <v>27</v>
      </c>
    </row>
    <row r="26" spans="1:7" x14ac:dyDescent="0.15">
      <c r="B26" s="149" t="s">
        <v>29</v>
      </c>
      <c r="C26" s="150">
        <v>33200</v>
      </c>
      <c r="D26" s="151">
        <f>ROUND(C26*$D$24,-2)</f>
        <v>33100</v>
      </c>
      <c r="E26" s="152">
        <f>$C$18+D26</f>
        <v>256900</v>
      </c>
    </row>
    <row r="27" spans="1:7" x14ac:dyDescent="0.15">
      <c r="B27" s="153" t="s">
        <v>30</v>
      </c>
      <c r="C27" s="154">
        <v>66300</v>
      </c>
      <c r="D27" s="134">
        <f>ROUND(C27*$D$24,-2)</f>
        <v>66000</v>
      </c>
      <c r="E27" s="155">
        <f t="shared" ref="E27:E30" si="0">$C$18+D27</f>
        <v>289800</v>
      </c>
    </row>
    <row r="28" spans="1:7" x14ac:dyDescent="0.15">
      <c r="B28" s="153" t="s">
        <v>31</v>
      </c>
      <c r="C28" s="154">
        <v>99500</v>
      </c>
      <c r="D28" s="134">
        <f>ROUND(C28*$D$24,-2)</f>
        <v>99100</v>
      </c>
      <c r="E28" s="155">
        <f t="shared" si="0"/>
        <v>322900</v>
      </c>
    </row>
    <row r="29" spans="1:7" x14ac:dyDescent="0.15">
      <c r="B29" s="153" t="s">
        <v>32</v>
      </c>
      <c r="C29" s="154">
        <v>132600</v>
      </c>
      <c r="D29" s="134">
        <f>ROUND(C29*$D$24,-2)</f>
        <v>132100</v>
      </c>
      <c r="E29" s="155">
        <f t="shared" si="0"/>
        <v>355900</v>
      </c>
    </row>
    <row r="30" spans="1:7" ht="14.25" thickBot="1" x14ac:dyDescent="0.2">
      <c r="B30" s="156" t="s">
        <v>33</v>
      </c>
      <c r="C30" s="157">
        <v>165800</v>
      </c>
      <c r="D30" s="140">
        <f>ROUND(C30*$D$24,-2)</f>
        <v>165100</v>
      </c>
      <c r="E30" s="158">
        <f t="shared" si="0"/>
        <v>388900</v>
      </c>
    </row>
    <row r="31" spans="1:7" x14ac:dyDescent="0.15">
      <c r="B31" s="66"/>
      <c r="C31" s="159"/>
      <c r="D31" s="5"/>
      <c r="E31" s="9"/>
    </row>
    <row r="32" spans="1:7" ht="14.25" thickBot="1" x14ac:dyDescent="0.2">
      <c r="C32" s="143" t="s">
        <v>35</v>
      </c>
      <c r="D32" s="144">
        <f>D24</f>
        <v>0.996</v>
      </c>
    </row>
    <row r="33" spans="2:7" x14ac:dyDescent="0.15">
      <c r="B33" s="197" t="s">
        <v>34</v>
      </c>
      <c r="C33" s="110" t="s">
        <v>36</v>
      </c>
      <c r="D33" s="160" t="s">
        <v>37</v>
      </c>
    </row>
    <row r="34" spans="2:7" ht="14.25" thickBot="1" x14ac:dyDescent="0.2">
      <c r="B34" s="198"/>
      <c r="C34" s="157">
        <v>1628</v>
      </c>
      <c r="D34" s="161">
        <f>ROUND(C34*$D$24,0)</f>
        <v>1621</v>
      </c>
    </row>
    <row r="35" spans="2:7" ht="14.25" thickBot="1" x14ac:dyDescent="0.2">
      <c r="B35" s="3"/>
      <c r="C35" s="5"/>
      <c r="D35" s="5"/>
    </row>
    <row r="36" spans="2:7" ht="14.25" thickBot="1" x14ac:dyDescent="0.2">
      <c r="B36" s="162"/>
      <c r="C36" s="8" t="s">
        <v>105</v>
      </c>
    </row>
    <row r="37" spans="2:7" ht="22.5" x14ac:dyDescent="0.15">
      <c r="B37" s="7" t="s">
        <v>39</v>
      </c>
      <c r="C37" s="163">
        <v>470000</v>
      </c>
      <c r="D37" s="164" t="s">
        <v>106</v>
      </c>
      <c r="E37" s="199" t="s">
        <v>107</v>
      </c>
      <c r="F37" s="199"/>
      <c r="G37" s="199"/>
    </row>
    <row r="38" spans="2:7" ht="22.5" x14ac:dyDescent="0.15">
      <c r="B38" s="165" t="s">
        <v>108</v>
      </c>
      <c r="C38" s="166" t="s">
        <v>109</v>
      </c>
      <c r="D38" s="164"/>
      <c r="E38" s="200"/>
      <c r="F38" s="200"/>
      <c r="G38" s="200"/>
    </row>
    <row r="39" spans="2:7" ht="23.25" thickBot="1" x14ac:dyDescent="0.2">
      <c r="B39" s="6" t="s">
        <v>38</v>
      </c>
      <c r="C39" s="161">
        <v>470000</v>
      </c>
    </row>
  </sheetData>
  <mergeCells count="12">
    <mergeCell ref="E23:G23"/>
    <mergeCell ref="B33:B34"/>
    <mergeCell ref="E37:G37"/>
    <mergeCell ref="E38:G38"/>
    <mergeCell ref="B1:F3"/>
    <mergeCell ref="B4:D4"/>
    <mergeCell ref="E4:G4"/>
    <mergeCell ref="D10:D12"/>
    <mergeCell ref="E12:G20"/>
    <mergeCell ref="D13:D15"/>
    <mergeCell ref="E21:G21"/>
    <mergeCell ref="E22:G22"/>
  </mergeCells>
  <phoneticPr fontId="2"/>
  <hyperlinks>
    <hyperlink ref="E21:G21" r:id="rId1" display="「振替加算額算出一覧表(令和4年度)」を参照" xr:uid="{043B4FAA-B27F-4EAF-A816-4F2373F91656}"/>
    <hyperlink ref="E22:G22" r:id="rId2" display="「経過的寡婦加算額算出一覧表(令和4年度)」を参照" xr:uid="{EBC6973D-0D4E-439A-B819-F57F537BAA95}"/>
  </hyperlinks>
  <pageMargins left="0.7" right="0.7" top="0.75" bottom="0.75" header="0.3" footer="0.3"/>
  <pageSetup paperSize="9" scale="66" orientation="portrait" horizontalDpi="4294967293"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F5634-42E4-499C-901D-F84F6F1D855E}">
  <dimension ref="A1:G38"/>
  <sheetViews>
    <sheetView topLeftCell="B7" zoomScaleNormal="100" workbookViewId="0">
      <selection activeCell="E22" sqref="E22:G22"/>
    </sheetView>
  </sheetViews>
  <sheetFormatPr defaultRowHeight="13.5" x14ac:dyDescent="0.15"/>
  <cols>
    <col min="1" max="1" width="11.75" hidden="1" customWidth="1"/>
    <col min="2" max="2" width="40.625" customWidth="1"/>
    <col min="3" max="3" width="12.75" customWidth="1"/>
    <col min="4" max="4" width="21" customWidth="1"/>
    <col min="5" max="5" width="40.625" customWidth="1"/>
    <col min="6" max="6" width="10.75" customWidth="1"/>
    <col min="7" max="7" width="10.625" customWidth="1"/>
  </cols>
  <sheetData>
    <row r="1" spans="1:7" ht="13.15" customHeight="1" x14ac:dyDescent="0.15">
      <c r="B1" s="201" t="s">
        <v>116</v>
      </c>
      <c r="C1" s="201"/>
      <c r="D1" s="201"/>
      <c r="E1" s="201"/>
      <c r="F1" s="201"/>
      <c r="G1" s="201"/>
    </row>
    <row r="2" spans="1:7" ht="13.15" customHeight="1" x14ac:dyDescent="0.15">
      <c r="B2" s="201"/>
      <c r="C2" s="201"/>
      <c r="D2" s="201"/>
      <c r="E2" s="201"/>
      <c r="F2" s="201"/>
      <c r="G2" s="201"/>
    </row>
    <row r="3" spans="1:7" ht="13.9" customHeight="1" thickBot="1" x14ac:dyDescent="0.2">
      <c r="B3" s="201"/>
      <c r="C3" s="201"/>
      <c r="D3" s="201"/>
      <c r="E3" s="201"/>
      <c r="F3" s="201"/>
      <c r="G3" s="201"/>
    </row>
    <row r="4" spans="1:7" ht="18" thickBot="1" x14ac:dyDescent="0.2">
      <c r="B4" s="202" t="s">
        <v>0</v>
      </c>
      <c r="C4" s="203"/>
      <c r="D4" s="204"/>
      <c r="E4" s="205" t="s">
        <v>15</v>
      </c>
      <c r="F4" s="203"/>
      <c r="G4" s="204"/>
    </row>
    <row r="5" spans="1:7" x14ac:dyDescent="0.15">
      <c r="A5" s="10"/>
      <c r="B5" s="129" t="s">
        <v>24</v>
      </c>
      <c r="C5" s="130" t="s">
        <v>25</v>
      </c>
      <c r="D5" s="1" t="s">
        <v>26</v>
      </c>
      <c r="E5" s="131" t="s">
        <v>24</v>
      </c>
      <c r="F5" s="130" t="s">
        <v>25</v>
      </c>
      <c r="G5" s="1" t="s">
        <v>26</v>
      </c>
    </row>
    <row r="6" spans="1:7" ht="54.6" customHeight="1" x14ac:dyDescent="0.15">
      <c r="A6" s="10"/>
      <c r="B6" s="132" t="s">
        <v>1</v>
      </c>
      <c r="C6" s="11">
        <v>792600</v>
      </c>
      <c r="D6" s="167" t="s">
        <v>110</v>
      </c>
      <c r="E6" s="133" t="s">
        <v>16</v>
      </c>
      <c r="F6" s="2" t="s">
        <v>19</v>
      </c>
      <c r="G6" s="112"/>
    </row>
    <row r="7" spans="1:7" ht="27" x14ac:dyDescent="0.15">
      <c r="A7" s="10"/>
      <c r="B7" s="132" t="s">
        <v>2</v>
      </c>
      <c r="C7" s="134">
        <f>C6</f>
        <v>792600</v>
      </c>
      <c r="D7" s="112"/>
      <c r="E7" s="133" t="s">
        <v>18</v>
      </c>
      <c r="F7" s="2" t="s">
        <v>19</v>
      </c>
      <c r="G7" s="112"/>
    </row>
    <row r="8" spans="1:7" x14ac:dyDescent="0.15">
      <c r="A8" s="135">
        <v>224700</v>
      </c>
      <c r="B8" s="132" t="s">
        <v>6</v>
      </c>
      <c r="C8" s="134">
        <f>ROUND($A$8*$D$24,-2)</f>
        <v>228100</v>
      </c>
      <c r="D8" s="112"/>
      <c r="E8" s="136" t="s">
        <v>17</v>
      </c>
      <c r="F8" s="2" t="s">
        <v>19</v>
      </c>
      <c r="G8" s="112"/>
    </row>
    <row r="9" spans="1:7" x14ac:dyDescent="0.15">
      <c r="A9" s="135">
        <v>74900</v>
      </c>
      <c r="B9" s="132" t="s">
        <v>7</v>
      </c>
      <c r="C9" s="134">
        <f>ROUND($A$9*$D$24,-2)</f>
        <v>76000</v>
      </c>
      <c r="D9" s="112"/>
      <c r="E9" s="136" t="s">
        <v>118</v>
      </c>
      <c r="F9" s="2" t="s">
        <v>19</v>
      </c>
      <c r="G9" s="112"/>
    </row>
    <row r="10" spans="1:7" x14ac:dyDescent="0.15">
      <c r="A10" s="10"/>
      <c r="B10" s="132" t="s">
        <v>3</v>
      </c>
      <c r="C10" s="134">
        <f>C6</f>
        <v>792600</v>
      </c>
      <c r="D10" s="206" t="s">
        <v>12</v>
      </c>
      <c r="E10" s="136" t="s">
        <v>119</v>
      </c>
      <c r="F10" s="2" t="s">
        <v>19</v>
      </c>
      <c r="G10" s="112"/>
    </row>
    <row r="11" spans="1:7" x14ac:dyDescent="0.15">
      <c r="A11" s="10"/>
      <c r="B11" s="132" t="s">
        <v>8</v>
      </c>
      <c r="C11" s="134">
        <f>ROUND($A$8*$D$24,-2)</f>
        <v>228100</v>
      </c>
      <c r="D11" s="206"/>
      <c r="E11" s="137" t="s">
        <v>22</v>
      </c>
      <c r="F11" s="134">
        <f>C7*1.25</f>
        <v>990750</v>
      </c>
      <c r="G11" s="112"/>
    </row>
    <row r="12" spans="1:7" x14ac:dyDescent="0.15">
      <c r="A12" s="10"/>
      <c r="B12" s="132" t="s">
        <v>9</v>
      </c>
      <c r="C12" s="134">
        <f>ROUND($A$9*$D$24,-2)</f>
        <v>76000</v>
      </c>
      <c r="D12" s="206"/>
      <c r="E12" s="207"/>
      <c r="F12" s="208"/>
      <c r="G12" s="209"/>
    </row>
    <row r="13" spans="1:7" x14ac:dyDescent="0.15">
      <c r="A13" s="10"/>
      <c r="B13" s="132" t="s">
        <v>10</v>
      </c>
      <c r="C13" s="134">
        <f>C6</f>
        <v>792600</v>
      </c>
      <c r="D13" s="206" t="s">
        <v>13</v>
      </c>
      <c r="E13" s="210"/>
      <c r="F13" s="211"/>
      <c r="G13" s="212"/>
    </row>
    <row r="14" spans="1:7" x14ac:dyDescent="0.15">
      <c r="A14" s="10"/>
      <c r="B14" s="132" t="s">
        <v>11</v>
      </c>
      <c r="C14" s="134">
        <f>ROUND($A$8*$D$24,-2)</f>
        <v>228100</v>
      </c>
      <c r="D14" s="206"/>
      <c r="E14" s="210"/>
      <c r="F14" s="211"/>
      <c r="G14" s="212"/>
    </row>
    <row r="15" spans="1:7" x14ac:dyDescent="0.15">
      <c r="A15" s="10"/>
      <c r="B15" s="132" t="s">
        <v>9</v>
      </c>
      <c r="C15" s="134">
        <f>ROUND($A$9*$D$24,-2)</f>
        <v>76000</v>
      </c>
      <c r="D15" s="206"/>
      <c r="E15" s="210"/>
      <c r="F15" s="211"/>
      <c r="G15" s="212"/>
    </row>
    <row r="16" spans="1:7" ht="27" x14ac:dyDescent="0.15">
      <c r="A16" s="10"/>
      <c r="B16" s="138" t="s">
        <v>14</v>
      </c>
      <c r="C16" s="134">
        <f>ROUND($C$7*0.75,-2)</f>
        <v>594500</v>
      </c>
      <c r="D16" s="112"/>
      <c r="E16" s="210"/>
      <c r="F16" s="211"/>
      <c r="G16" s="212"/>
    </row>
    <row r="17" spans="1:7" ht="27" x14ac:dyDescent="0.15">
      <c r="A17" s="10"/>
      <c r="B17" s="138" t="s">
        <v>4</v>
      </c>
      <c r="C17" s="134">
        <f>C16*2</f>
        <v>1189000</v>
      </c>
      <c r="D17" s="112"/>
      <c r="E17" s="210"/>
      <c r="F17" s="211"/>
      <c r="G17" s="212"/>
    </row>
    <row r="18" spans="1:7" x14ac:dyDescent="0.15">
      <c r="A18" s="10"/>
      <c r="B18" s="132" t="s">
        <v>23</v>
      </c>
      <c r="C18" s="134">
        <f>ROUND($A$8*$D$24,-2)</f>
        <v>228100</v>
      </c>
      <c r="D18" s="112"/>
      <c r="E18" s="210"/>
      <c r="F18" s="211"/>
      <c r="G18" s="212"/>
    </row>
    <row r="19" spans="1:7" x14ac:dyDescent="0.15">
      <c r="A19" s="10"/>
      <c r="B19" s="132" t="s">
        <v>5</v>
      </c>
      <c r="C19" s="134">
        <f>ROUND($A$9*$D$24,-2)</f>
        <v>76000</v>
      </c>
      <c r="D19" s="112"/>
      <c r="E19" s="210"/>
      <c r="F19" s="211"/>
      <c r="G19" s="212"/>
    </row>
    <row r="20" spans="1:7" ht="27.75" thickBot="1" x14ac:dyDescent="0.2">
      <c r="A20" s="10"/>
      <c r="B20" s="139" t="s">
        <v>102</v>
      </c>
      <c r="C20" s="140">
        <f>ROUND($C$10*0.75,-2)</f>
        <v>594500</v>
      </c>
      <c r="D20" s="141"/>
      <c r="E20" s="213"/>
      <c r="F20" s="214"/>
      <c r="G20" s="215"/>
    </row>
    <row r="21" spans="1:7" x14ac:dyDescent="0.15">
      <c r="A21" s="10"/>
      <c r="B21" s="4"/>
      <c r="C21" s="5"/>
      <c r="D21" s="67" t="s">
        <v>120</v>
      </c>
      <c r="E21" s="216" t="s">
        <v>122</v>
      </c>
      <c r="F21" s="216"/>
      <c r="G21" s="216"/>
    </row>
    <row r="22" spans="1:7" x14ac:dyDescent="0.15">
      <c r="A22" s="10"/>
      <c r="B22" s="4"/>
      <c r="C22" s="5"/>
      <c r="D22" s="67" t="s">
        <v>121</v>
      </c>
      <c r="E22" s="217" t="s">
        <v>123</v>
      </c>
      <c r="F22" s="217"/>
      <c r="G22" s="217"/>
    </row>
    <row r="23" spans="1:7" ht="55.15" customHeight="1" x14ac:dyDescent="0.15">
      <c r="B23" s="4"/>
      <c r="C23" s="142"/>
      <c r="D23" s="171" t="s">
        <v>103</v>
      </c>
      <c r="E23" s="196" t="s">
        <v>111</v>
      </c>
      <c r="F23" s="196"/>
      <c r="G23" s="196"/>
    </row>
    <row r="24" spans="1:7" ht="31.9" customHeight="1" thickBot="1" x14ac:dyDescent="0.2">
      <c r="C24" s="143" t="s">
        <v>35</v>
      </c>
      <c r="D24" s="168">
        <v>1.0149999999999999</v>
      </c>
      <c r="E24" s="196" t="s">
        <v>112</v>
      </c>
      <c r="F24" s="196"/>
      <c r="G24" s="196"/>
    </row>
    <row r="25" spans="1:7" ht="14.25" thickBot="1" x14ac:dyDescent="0.2">
      <c r="B25" s="145" t="s">
        <v>28</v>
      </c>
      <c r="C25" s="146" t="s">
        <v>36</v>
      </c>
      <c r="D25" s="147" t="s">
        <v>37</v>
      </c>
      <c r="E25" s="148" t="s">
        <v>27</v>
      </c>
    </row>
    <row r="26" spans="1:7" x14ac:dyDescent="0.15">
      <c r="B26" s="149" t="s">
        <v>29</v>
      </c>
      <c r="C26" s="150">
        <v>33200</v>
      </c>
      <c r="D26" s="151">
        <f>ROUND(C26*$D$24,-2)</f>
        <v>33700</v>
      </c>
      <c r="E26" s="152">
        <f>$C$18+D26</f>
        <v>261800</v>
      </c>
    </row>
    <row r="27" spans="1:7" x14ac:dyDescent="0.15">
      <c r="B27" s="153" t="s">
        <v>30</v>
      </c>
      <c r="C27" s="154">
        <v>66300</v>
      </c>
      <c r="D27" s="134">
        <f>ROUND(C27*$D$24,-2)</f>
        <v>67300</v>
      </c>
      <c r="E27" s="155">
        <f t="shared" ref="E27:E30" si="0">$C$18+D27</f>
        <v>295400</v>
      </c>
    </row>
    <row r="28" spans="1:7" x14ac:dyDescent="0.15">
      <c r="B28" s="153" t="s">
        <v>31</v>
      </c>
      <c r="C28" s="154">
        <v>99500</v>
      </c>
      <c r="D28" s="134">
        <f>ROUND(C28*$D$24,-2)</f>
        <v>101000</v>
      </c>
      <c r="E28" s="155">
        <f t="shared" si="0"/>
        <v>329100</v>
      </c>
    </row>
    <row r="29" spans="1:7" x14ac:dyDescent="0.15">
      <c r="B29" s="153" t="s">
        <v>32</v>
      </c>
      <c r="C29" s="154">
        <v>132600</v>
      </c>
      <c r="D29" s="134">
        <f>ROUND(C29*$D$24,-2)</f>
        <v>134600</v>
      </c>
      <c r="E29" s="155">
        <f t="shared" si="0"/>
        <v>362700</v>
      </c>
    </row>
    <row r="30" spans="1:7" ht="14.25" thickBot="1" x14ac:dyDescent="0.2">
      <c r="B30" s="156" t="s">
        <v>33</v>
      </c>
      <c r="C30" s="157">
        <v>165800</v>
      </c>
      <c r="D30" s="140">
        <f>ROUND(C30*$D$24,-2)</f>
        <v>168300</v>
      </c>
      <c r="E30" s="158">
        <f t="shared" si="0"/>
        <v>396400</v>
      </c>
    </row>
    <row r="31" spans="1:7" x14ac:dyDescent="0.15">
      <c r="B31" s="66"/>
      <c r="C31" s="159"/>
      <c r="D31" s="5"/>
      <c r="E31" s="9"/>
    </row>
    <row r="32" spans="1:7" ht="14.25" thickBot="1" x14ac:dyDescent="0.2">
      <c r="C32" s="143" t="s">
        <v>35</v>
      </c>
      <c r="D32" s="144">
        <f>D24</f>
        <v>1.0149999999999999</v>
      </c>
    </row>
    <row r="33" spans="2:7" x14ac:dyDescent="0.15">
      <c r="B33" s="197" t="s">
        <v>34</v>
      </c>
      <c r="C33" s="110" t="s">
        <v>36</v>
      </c>
      <c r="D33" s="160" t="s">
        <v>37</v>
      </c>
    </row>
    <row r="34" spans="2:7" ht="14.25" thickBot="1" x14ac:dyDescent="0.2">
      <c r="B34" s="198"/>
      <c r="C34" s="157">
        <v>1628</v>
      </c>
      <c r="D34" s="161">
        <f>ROUND(C34*$D$24,0)</f>
        <v>1652</v>
      </c>
    </row>
    <row r="35" spans="2:7" ht="14.25" thickBot="1" x14ac:dyDescent="0.2">
      <c r="B35" s="3"/>
      <c r="C35" s="5"/>
      <c r="D35" s="5"/>
    </row>
    <row r="36" spans="2:7" ht="14.25" thickBot="1" x14ac:dyDescent="0.2">
      <c r="B36" s="162"/>
      <c r="C36" s="8" t="s">
        <v>113</v>
      </c>
    </row>
    <row r="37" spans="2:7" ht="22.5" x14ac:dyDescent="0.15">
      <c r="B37" s="7" t="s">
        <v>39</v>
      </c>
      <c r="C37" s="169">
        <v>480000</v>
      </c>
      <c r="D37" s="164" t="s">
        <v>106</v>
      </c>
      <c r="E37" s="218" t="s">
        <v>114</v>
      </c>
      <c r="F37" s="218"/>
      <c r="G37" s="218"/>
    </row>
    <row r="38" spans="2:7" ht="23.25" thickBot="1" x14ac:dyDescent="0.2">
      <c r="B38" s="6" t="s">
        <v>38</v>
      </c>
      <c r="C38" s="170">
        <v>480000</v>
      </c>
    </row>
  </sheetData>
  <mergeCells count="12">
    <mergeCell ref="B33:B34"/>
    <mergeCell ref="E37:G37"/>
    <mergeCell ref="B4:D4"/>
    <mergeCell ref="E4:G4"/>
    <mergeCell ref="D10:D12"/>
    <mergeCell ref="E12:G20"/>
    <mergeCell ref="D13:D15"/>
    <mergeCell ref="B1:G3"/>
    <mergeCell ref="E21:G21"/>
    <mergeCell ref="E22:G22"/>
    <mergeCell ref="E23:G23"/>
    <mergeCell ref="E24:G24"/>
  </mergeCells>
  <phoneticPr fontId="2"/>
  <dataValidations count="2">
    <dataValidation type="list" allowBlank="1" showInputMessage="1" showErrorMessage="1" sqref="D24" xr:uid="{E58E044C-7219-42A7-8D00-C063C0BBB67F}">
      <formula1>"1.018,1.015"</formula1>
    </dataValidation>
    <dataValidation type="list" allowBlank="1" showInputMessage="1" showErrorMessage="1" sqref="C6" xr:uid="{C677140E-3166-47BF-B672-3EC9CEF163AF}">
      <formula1>"795000,792600"</formula1>
    </dataValidation>
  </dataValidations>
  <hyperlinks>
    <hyperlink ref="E21:G21" r:id="rId1" display="「振替加算額算出一覧表(令和5年度)」を参照" xr:uid="{50747374-6BCC-40D9-B0A6-C050066A1D3A}"/>
    <hyperlink ref="E22:G22" r:id="rId2" display="「経過的寡婦加算額算出一覧表(令和5年度)」を参照" xr:uid="{F15B5E31-94C0-4FCA-9C3D-942B12851AA7}"/>
  </hyperlinks>
  <pageMargins left="0.7" right="0.7" top="0.75" bottom="0.75" header="0.3" footer="0.3"/>
  <pageSetup paperSize="9" scale="65" orientation="portrait" horizontalDpi="4294967293"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zoomScaleNormal="100" workbookViewId="0">
      <selection activeCell="D26" sqref="D26"/>
    </sheetView>
  </sheetViews>
  <sheetFormatPr defaultRowHeight="13.5" x14ac:dyDescent="0.15"/>
  <cols>
    <col min="1" max="1" width="15" customWidth="1"/>
    <col min="2" max="2" width="40.625" customWidth="1"/>
    <col min="3" max="3" width="12.75" customWidth="1"/>
    <col min="4" max="5" width="21" customWidth="1"/>
    <col min="6" max="6" width="40.625" customWidth="1"/>
    <col min="7" max="7" width="10.75" customWidth="1"/>
    <col min="8" max="8" width="41.5" customWidth="1"/>
  </cols>
  <sheetData>
    <row r="1" spans="1:9" x14ac:dyDescent="0.15">
      <c r="B1" s="201" t="s">
        <v>115</v>
      </c>
      <c r="C1" s="201"/>
      <c r="D1" s="201"/>
      <c r="E1" s="201"/>
      <c r="F1" s="201"/>
      <c r="G1" s="201"/>
    </row>
    <row r="2" spans="1:9" x14ac:dyDescent="0.15">
      <c r="B2" s="201"/>
      <c r="C2" s="201"/>
      <c r="D2" s="201"/>
      <c r="E2" s="201"/>
      <c r="F2" s="201"/>
      <c r="G2" s="201"/>
    </row>
    <row r="3" spans="1:9" ht="14.25" thickBot="1" x14ac:dyDescent="0.2">
      <c r="B3" s="201"/>
      <c r="C3" s="201"/>
      <c r="D3" s="201"/>
      <c r="E3" s="201"/>
      <c r="F3" s="201"/>
      <c r="G3" s="201"/>
    </row>
    <row r="4" spans="1:9" ht="18" thickBot="1" x14ac:dyDescent="0.2">
      <c r="B4" s="221" t="s">
        <v>0</v>
      </c>
      <c r="C4" s="222"/>
      <c r="D4" s="222"/>
      <c r="E4" s="223"/>
      <c r="F4" s="205" t="s">
        <v>15</v>
      </c>
      <c r="G4" s="203"/>
      <c r="H4" s="204"/>
    </row>
    <row r="5" spans="1:9" ht="14.25" thickBot="1" x14ac:dyDescent="0.2">
      <c r="A5" s="13" t="s">
        <v>41</v>
      </c>
      <c r="B5" s="33" t="s">
        <v>24</v>
      </c>
      <c r="C5" s="34" t="s">
        <v>25</v>
      </c>
      <c r="D5" s="228" t="s">
        <v>26</v>
      </c>
      <c r="E5" s="229"/>
      <c r="F5" s="35" t="s">
        <v>24</v>
      </c>
      <c r="G5" s="34" t="s">
        <v>25</v>
      </c>
      <c r="H5" s="36" t="s">
        <v>26</v>
      </c>
    </row>
    <row r="6" spans="1:9" ht="30" customHeight="1" x14ac:dyDescent="0.15">
      <c r="A6" s="60">
        <v>780900</v>
      </c>
      <c r="B6" s="230" t="s">
        <v>1</v>
      </c>
      <c r="C6" s="46">
        <f>ROUND($A$6*$D$26,-2)</f>
        <v>816000</v>
      </c>
      <c r="D6" s="224" t="s">
        <v>90</v>
      </c>
      <c r="E6" s="225"/>
      <c r="F6" s="31" t="s">
        <v>16</v>
      </c>
      <c r="G6" s="32" t="s">
        <v>19</v>
      </c>
      <c r="H6" s="1"/>
    </row>
    <row r="7" spans="1:9" ht="30" customHeight="1" x14ac:dyDescent="0.15">
      <c r="A7" s="15"/>
      <c r="B7" s="231"/>
      <c r="C7" s="38">
        <f>ROUND($A$6*$D$27,-2)</f>
        <v>813700</v>
      </c>
      <c r="D7" s="226" t="s">
        <v>95</v>
      </c>
      <c r="E7" s="227"/>
      <c r="F7" s="30" t="s">
        <v>18</v>
      </c>
      <c r="G7" s="18" t="s">
        <v>19</v>
      </c>
      <c r="H7" s="1"/>
    </row>
    <row r="8" spans="1:9" ht="30" customHeight="1" x14ac:dyDescent="0.15">
      <c r="A8" s="15"/>
      <c r="B8" s="232" t="s">
        <v>2</v>
      </c>
      <c r="C8" s="46">
        <f>ROUND($A$6*$D$26,-2)</f>
        <v>816000</v>
      </c>
      <c r="D8" s="224" t="s">
        <v>90</v>
      </c>
      <c r="E8" s="225"/>
      <c r="F8" s="19" t="s">
        <v>17</v>
      </c>
      <c r="G8" s="2" t="s">
        <v>20</v>
      </c>
      <c r="H8" s="17"/>
    </row>
    <row r="9" spans="1:9" ht="30" customHeight="1" x14ac:dyDescent="0.15">
      <c r="A9" s="15"/>
      <c r="B9" s="231"/>
      <c r="C9" s="38">
        <f>ROUND($A$6*$D$27,-2)</f>
        <v>813700</v>
      </c>
      <c r="D9" s="226" t="s">
        <v>95</v>
      </c>
      <c r="E9" s="227"/>
      <c r="F9" s="19" t="s">
        <v>47</v>
      </c>
      <c r="G9" s="2" t="s">
        <v>19</v>
      </c>
      <c r="H9" s="17"/>
    </row>
    <row r="10" spans="1:9" ht="30" customHeight="1" x14ac:dyDescent="0.15">
      <c r="A10" s="61">
        <v>224700</v>
      </c>
      <c r="B10" s="14" t="s">
        <v>6</v>
      </c>
      <c r="C10" s="47">
        <f>ROUND($A$10*$D$26,-2)</f>
        <v>234800</v>
      </c>
      <c r="D10" s="234" t="s">
        <v>91</v>
      </c>
      <c r="E10" s="235"/>
      <c r="F10" s="19" t="s">
        <v>48</v>
      </c>
      <c r="G10" s="2" t="s">
        <v>21</v>
      </c>
      <c r="H10" s="17"/>
    </row>
    <row r="11" spans="1:9" ht="30" customHeight="1" x14ac:dyDescent="0.15">
      <c r="A11" s="61">
        <v>74900</v>
      </c>
      <c r="B11" s="14" t="s">
        <v>7</v>
      </c>
      <c r="C11" s="47">
        <f>ROUND($A$11*$D$26,-2)</f>
        <v>78300</v>
      </c>
      <c r="D11" s="236"/>
      <c r="E11" s="237"/>
      <c r="F11" s="219" t="s">
        <v>22</v>
      </c>
      <c r="G11" s="47">
        <f>C8*1.25</f>
        <v>1020000</v>
      </c>
      <c r="H11" s="50" t="s">
        <v>90</v>
      </c>
      <c r="I11" s="21"/>
    </row>
    <row r="12" spans="1:9" ht="40.15" customHeight="1" x14ac:dyDescent="0.15">
      <c r="A12" s="16"/>
      <c r="B12" s="232" t="s">
        <v>3</v>
      </c>
      <c r="C12" s="46">
        <f>ROUND($A$6*$D$26,-2)</f>
        <v>816000</v>
      </c>
      <c r="D12" s="242" t="s">
        <v>12</v>
      </c>
      <c r="E12" s="48" t="s">
        <v>92</v>
      </c>
      <c r="F12" s="220"/>
      <c r="G12" s="11">
        <f>C9*1.25</f>
        <v>1017125</v>
      </c>
      <c r="H12" s="42" t="s">
        <v>98</v>
      </c>
      <c r="I12" s="21"/>
    </row>
    <row r="13" spans="1:9" ht="40.15" customHeight="1" x14ac:dyDescent="0.15">
      <c r="A13" s="16"/>
      <c r="B13" s="231"/>
      <c r="C13" s="38">
        <f>ROUND($A$6*$D$27,-2)</f>
        <v>813700</v>
      </c>
      <c r="D13" s="243"/>
      <c r="E13" s="39" t="s">
        <v>96</v>
      </c>
      <c r="F13" s="208" t="s">
        <v>19</v>
      </c>
      <c r="G13" s="208"/>
      <c r="H13" s="209"/>
    </row>
    <row r="14" spans="1:9" ht="13.15" customHeight="1" x14ac:dyDescent="0.15">
      <c r="A14" s="10"/>
      <c r="B14" s="14" t="s">
        <v>8</v>
      </c>
      <c r="C14" s="47">
        <f>ROUND($A$10*$D$26,-2)</f>
        <v>234800</v>
      </c>
      <c r="D14" s="243"/>
      <c r="E14" s="245" t="s">
        <v>93</v>
      </c>
      <c r="F14" s="211"/>
      <c r="G14" s="211"/>
      <c r="H14" s="212"/>
    </row>
    <row r="15" spans="1:9" x14ac:dyDescent="0.15">
      <c r="A15" s="10"/>
      <c r="B15" s="14" t="s">
        <v>9</v>
      </c>
      <c r="C15" s="47">
        <f>ROUND($A$11*$D$26,-2)</f>
        <v>78300</v>
      </c>
      <c r="D15" s="244"/>
      <c r="E15" s="245"/>
      <c r="F15" s="211"/>
      <c r="G15" s="211"/>
      <c r="H15" s="212"/>
    </row>
    <row r="16" spans="1:9" x14ac:dyDescent="0.15">
      <c r="A16" s="10"/>
      <c r="B16" s="14" t="s">
        <v>10</v>
      </c>
      <c r="C16" s="47">
        <f>C12</f>
        <v>816000</v>
      </c>
      <c r="D16" s="233" t="s">
        <v>13</v>
      </c>
      <c r="E16" s="245"/>
      <c r="F16" s="211"/>
      <c r="G16" s="211"/>
      <c r="H16" s="212"/>
    </row>
    <row r="17" spans="1:8" x14ac:dyDescent="0.15">
      <c r="A17" s="10"/>
      <c r="B17" s="14" t="s">
        <v>11</v>
      </c>
      <c r="C17" s="47">
        <f>ROUND($A$10*$D$26,-2)</f>
        <v>234800</v>
      </c>
      <c r="D17" s="233"/>
      <c r="E17" s="245"/>
      <c r="F17" s="211"/>
      <c r="G17" s="211"/>
      <c r="H17" s="212"/>
    </row>
    <row r="18" spans="1:8" x14ac:dyDescent="0.15">
      <c r="A18" s="10"/>
      <c r="B18" s="14" t="s">
        <v>9</v>
      </c>
      <c r="C18" s="47">
        <f>ROUND($A$11*$D$26,-2)</f>
        <v>78300</v>
      </c>
      <c r="D18" s="233"/>
      <c r="E18" s="245"/>
      <c r="F18" s="211"/>
      <c r="G18" s="211"/>
      <c r="H18" s="212"/>
    </row>
    <row r="19" spans="1:8" ht="30" customHeight="1" x14ac:dyDescent="0.15">
      <c r="A19" s="16"/>
      <c r="B19" s="251" t="s">
        <v>14</v>
      </c>
      <c r="C19" s="47">
        <f>ROUND($C$8*0.75,-2)</f>
        <v>612000</v>
      </c>
      <c r="D19" s="224" t="s">
        <v>90</v>
      </c>
      <c r="E19" s="225"/>
      <c r="F19" s="211"/>
      <c r="G19" s="211"/>
      <c r="H19" s="212"/>
    </row>
    <row r="20" spans="1:8" ht="30" customHeight="1" x14ac:dyDescent="0.15">
      <c r="A20" s="16"/>
      <c r="B20" s="252"/>
      <c r="C20" s="11">
        <f>ROUND($C$9*0.75,-2)</f>
        <v>610300</v>
      </c>
      <c r="D20" s="226" t="s">
        <v>95</v>
      </c>
      <c r="E20" s="227"/>
      <c r="F20" s="211"/>
      <c r="G20" s="211"/>
      <c r="H20" s="212"/>
    </row>
    <row r="21" spans="1:8" ht="30" customHeight="1" x14ac:dyDescent="0.15">
      <c r="A21" s="16"/>
      <c r="B21" s="251" t="s">
        <v>4</v>
      </c>
      <c r="C21" s="47">
        <f>C19*2</f>
        <v>1224000</v>
      </c>
      <c r="D21" s="224" t="s">
        <v>90</v>
      </c>
      <c r="E21" s="225"/>
      <c r="F21" s="211"/>
      <c r="G21" s="211"/>
      <c r="H21" s="212"/>
    </row>
    <row r="22" spans="1:8" ht="30" customHeight="1" x14ac:dyDescent="0.15">
      <c r="A22" s="16"/>
      <c r="B22" s="252"/>
      <c r="C22" s="11">
        <f>C20*2</f>
        <v>1220600</v>
      </c>
      <c r="D22" s="226" t="s">
        <v>95</v>
      </c>
      <c r="E22" s="227"/>
      <c r="F22" s="211"/>
      <c r="G22" s="211"/>
      <c r="H22" s="212"/>
    </row>
    <row r="23" spans="1:8" ht="13.15" customHeight="1" x14ac:dyDescent="0.15">
      <c r="A23" s="10"/>
      <c r="B23" s="14" t="s">
        <v>23</v>
      </c>
      <c r="C23" s="47">
        <f>ROUND($A$10*$D$26,-2)</f>
        <v>234800</v>
      </c>
      <c r="D23" s="234" t="s">
        <v>91</v>
      </c>
      <c r="E23" s="235"/>
      <c r="F23" s="211"/>
      <c r="G23" s="211"/>
      <c r="H23" s="212"/>
    </row>
    <row r="24" spans="1:8" x14ac:dyDescent="0.15">
      <c r="A24" s="10"/>
      <c r="B24" s="14" t="s">
        <v>5</v>
      </c>
      <c r="C24" s="47">
        <f>ROUND($A$11*$D$26,-2)</f>
        <v>78300</v>
      </c>
      <c r="D24" s="238"/>
      <c r="E24" s="239"/>
      <c r="F24" s="211"/>
      <c r="G24" s="211"/>
      <c r="H24" s="212"/>
    </row>
    <row r="25" spans="1:8" ht="27.75" thickBot="1" x14ac:dyDescent="0.2">
      <c r="A25" s="10"/>
      <c r="B25" s="25" t="s">
        <v>42</v>
      </c>
      <c r="C25" s="49">
        <f>ROUND($C$12*0.75,-2)</f>
        <v>612000</v>
      </c>
      <c r="D25" s="240"/>
      <c r="E25" s="241"/>
      <c r="F25" s="214"/>
      <c r="G25" s="214"/>
      <c r="H25" s="215"/>
    </row>
    <row r="26" spans="1:8" ht="31.9" customHeight="1" x14ac:dyDescent="0.15">
      <c r="B26" s="20"/>
      <c r="C26" s="257" t="s">
        <v>35</v>
      </c>
      <c r="D26" s="51">
        <v>1.0449999999999999</v>
      </c>
      <c r="E26" s="127" t="s">
        <v>97</v>
      </c>
      <c r="F26" s="4"/>
      <c r="G26" s="44" t="s">
        <v>43</v>
      </c>
      <c r="H26" s="43" t="s">
        <v>44</v>
      </c>
    </row>
    <row r="27" spans="1:8" ht="31.9" customHeight="1" thickBot="1" x14ac:dyDescent="0.2">
      <c r="B27" s="20"/>
      <c r="C27" s="257"/>
      <c r="D27" s="37">
        <v>1.042</v>
      </c>
      <c r="E27" s="128" t="s">
        <v>94</v>
      </c>
      <c r="F27" s="4"/>
      <c r="G27" s="44" t="s">
        <v>45</v>
      </c>
      <c r="H27" s="126" t="s">
        <v>99</v>
      </c>
    </row>
    <row r="28" spans="1:8" ht="14.25" thickBot="1" x14ac:dyDescent="0.2">
      <c r="B28" s="24" t="s">
        <v>28</v>
      </c>
      <c r="C28" s="23" t="s">
        <v>36</v>
      </c>
      <c r="D28" s="23" t="s">
        <v>37</v>
      </c>
      <c r="E28" s="24" t="s">
        <v>27</v>
      </c>
      <c r="F28" s="23" t="s">
        <v>40</v>
      </c>
      <c r="G28" s="45" t="s">
        <v>46</v>
      </c>
      <c r="H28" s="126" t="s">
        <v>100</v>
      </c>
    </row>
    <row r="29" spans="1:8" x14ac:dyDescent="0.15">
      <c r="B29" s="26" t="s">
        <v>29</v>
      </c>
      <c r="C29" s="62">
        <v>33200</v>
      </c>
      <c r="D29" s="52">
        <f>ROUND(C29*$D$26,-2)</f>
        <v>34700</v>
      </c>
      <c r="E29" s="53">
        <f>$C$23+D29</f>
        <v>269500</v>
      </c>
      <c r="F29" s="249" t="s">
        <v>93</v>
      </c>
    </row>
    <row r="30" spans="1:8" x14ac:dyDescent="0.15">
      <c r="B30" s="27" t="s">
        <v>30</v>
      </c>
      <c r="C30" s="63">
        <v>66300</v>
      </c>
      <c r="D30" s="54">
        <f>ROUND(C30*$D$26,-2)</f>
        <v>69300</v>
      </c>
      <c r="E30" s="55">
        <f>$C$23+D30</f>
        <v>304100</v>
      </c>
      <c r="F30" s="249"/>
    </row>
    <row r="31" spans="1:8" x14ac:dyDescent="0.15">
      <c r="B31" s="27" t="s">
        <v>31</v>
      </c>
      <c r="C31" s="63">
        <v>99500</v>
      </c>
      <c r="D31" s="54">
        <f>ROUND(C31*$D$26,-2)</f>
        <v>104000</v>
      </c>
      <c r="E31" s="55">
        <f>$C$23+D31</f>
        <v>338800</v>
      </c>
      <c r="F31" s="249"/>
    </row>
    <row r="32" spans="1:8" x14ac:dyDescent="0.15">
      <c r="B32" s="27" t="s">
        <v>32</v>
      </c>
      <c r="C32" s="63">
        <v>132600</v>
      </c>
      <c r="D32" s="54">
        <f>ROUND(C32*$D$26,-2)</f>
        <v>138600</v>
      </c>
      <c r="E32" s="55">
        <f>$C$23+D32</f>
        <v>373400</v>
      </c>
      <c r="F32" s="249"/>
    </row>
    <row r="33" spans="1:8" ht="14.25" thickBot="1" x14ac:dyDescent="0.2">
      <c r="B33" s="28" t="s">
        <v>33</v>
      </c>
      <c r="C33" s="64">
        <v>165800</v>
      </c>
      <c r="D33" s="56">
        <f>ROUND(C33*$D$26,-2)</f>
        <v>173300</v>
      </c>
      <c r="E33" s="57">
        <f>$C$23+D33</f>
        <v>408100</v>
      </c>
      <c r="F33" s="250"/>
    </row>
    <row r="34" spans="1:8" ht="14.25" thickBot="1" x14ac:dyDescent="0.2">
      <c r="B34" s="12"/>
      <c r="C34" s="12"/>
      <c r="D34" s="12"/>
      <c r="E34" s="4"/>
      <c r="F34" s="9"/>
    </row>
    <row r="35" spans="1:8" ht="36" customHeight="1" thickBot="1" x14ac:dyDescent="0.2">
      <c r="B35" s="247" t="s">
        <v>34</v>
      </c>
      <c r="C35" s="23" t="s">
        <v>36</v>
      </c>
      <c r="D35" s="23" t="s">
        <v>37</v>
      </c>
      <c r="E35" s="23" t="s">
        <v>40</v>
      </c>
    </row>
    <row r="36" spans="1:8" ht="36" customHeight="1" thickBot="1" x14ac:dyDescent="0.2">
      <c r="B36" s="247"/>
      <c r="C36" s="248">
        <v>1628</v>
      </c>
      <c r="D36" s="58">
        <f>ROUND($C$36*$D$26,0)</f>
        <v>1701</v>
      </c>
      <c r="E36" s="59" t="s">
        <v>90</v>
      </c>
      <c r="F36" s="22"/>
    </row>
    <row r="37" spans="1:8" ht="36" customHeight="1" thickBot="1" x14ac:dyDescent="0.2">
      <c r="B37" s="247"/>
      <c r="C37" s="248"/>
      <c r="D37" s="40">
        <f>ROUND($C$36*$D$27,0)</f>
        <v>1696</v>
      </c>
      <c r="E37" s="41" t="s">
        <v>98</v>
      </c>
      <c r="F37" s="22"/>
    </row>
    <row r="38" spans="1:8" ht="14.25" thickBot="1" x14ac:dyDescent="0.2">
      <c r="B38" s="3"/>
      <c r="C38" s="5"/>
      <c r="D38" s="5"/>
      <c r="E38" s="5"/>
    </row>
    <row r="39" spans="1:8" ht="14.25" thickBot="1" x14ac:dyDescent="0.2">
      <c r="B39" s="29"/>
      <c r="C39" s="8" t="s">
        <v>101</v>
      </c>
    </row>
    <row r="40" spans="1:8" ht="22.5" x14ac:dyDescent="0.15">
      <c r="B40" s="7" t="s">
        <v>39</v>
      </c>
      <c r="C40" s="253">
        <v>500000</v>
      </c>
      <c r="D40" s="255" t="s">
        <v>49</v>
      </c>
      <c r="E40" s="256"/>
      <c r="F40" s="256"/>
      <c r="G40" s="65"/>
      <c r="H40" s="65"/>
    </row>
    <row r="41" spans="1:8" ht="23.25" thickBot="1" x14ac:dyDescent="0.2">
      <c r="B41" s="6" t="s">
        <v>38</v>
      </c>
      <c r="C41" s="254"/>
    </row>
    <row r="43" spans="1:8" x14ac:dyDescent="0.15">
      <c r="A43" s="119" t="s">
        <v>84</v>
      </c>
      <c r="B43" s="246" t="s">
        <v>83</v>
      </c>
      <c r="C43" s="246"/>
      <c r="D43" s="246"/>
      <c r="E43" s="246"/>
      <c r="F43" s="246"/>
    </row>
  </sheetData>
  <mergeCells count="31">
    <mergeCell ref="B43:F43"/>
    <mergeCell ref="B35:B37"/>
    <mergeCell ref="C36:C37"/>
    <mergeCell ref="F29:F33"/>
    <mergeCell ref="B19:B20"/>
    <mergeCell ref="B21:B22"/>
    <mergeCell ref="C40:C41"/>
    <mergeCell ref="D40:F40"/>
    <mergeCell ref="C26:C27"/>
    <mergeCell ref="D12:D15"/>
    <mergeCell ref="D19:E19"/>
    <mergeCell ref="D20:E20"/>
    <mergeCell ref="D21:E21"/>
    <mergeCell ref="D22:E22"/>
    <mergeCell ref="E14:E18"/>
    <mergeCell ref="B1:G3"/>
    <mergeCell ref="F4:H4"/>
    <mergeCell ref="F11:F12"/>
    <mergeCell ref="F13:H25"/>
    <mergeCell ref="B4:E4"/>
    <mergeCell ref="D6:E6"/>
    <mergeCell ref="D7:E7"/>
    <mergeCell ref="D5:E5"/>
    <mergeCell ref="D8:E8"/>
    <mergeCell ref="B6:B7"/>
    <mergeCell ref="B8:B9"/>
    <mergeCell ref="B12:B13"/>
    <mergeCell ref="D16:D18"/>
    <mergeCell ref="D9:E9"/>
    <mergeCell ref="D10:E11"/>
    <mergeCell ref="D23:E25"/>
  </mergeCells>
  <phoneticPr fontId="2"/>
  <hyperlinks>
    <hyperlink ref="H27" r:id="rId1" xr:uid="{AA92B930-9F41-4349-8209-2BF07AE3FBA3}"/>
    <hyperlink ref="H28" r:id="rId2" display="「経過的寡婦加算額算出一覧表(令和5年度)」を参照" xr:uid="{C6CB4EE8-B54D-43D1-95E9-C011F06693F7}"/>
  </hyperlinks>
  <pageMargins left="0.7" right="0.7" top="0.75" bottom="0.75" header="0.3" footer="0.3"/>
  <pageSetup paperSize="9" scale="56" orientation="landscape" horizontalDpi="4294967293"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85D8-E030-446B-B999-7888A7CF0626}">
  <dimension ref="A1:AF77"/>
  <sheetViews>
    <sheetView tabSelected="1" zoomScale="78" zoomScaleNormal="78" workbookViewId="0">
      <selection activeCell="L45" sqref="L45"/>
    </sheetView>
  </sheetViews>
  <sheetFormatPr defaultRowHeight="13.5" x14ac:dyDescent="0.15"/>
  <cols>
    <col min="1" max="1" width="24.25" customWidth="1"/>
    <col min="2" max="22" width="10.75" customWidth="1"/>
    <col min="23" max="23" width="10.875" customWidth="1"/>
    <col min="24" max="29" width="10.75" customWidth="1"/>
    <col min="30" max="31" width="13" customWidth="1"/>
    <col min="32" max="32" width="10.875" customWidth="1"/>
  </cols>
  <sheetData>
    <row r="1" spans="1:29" ht="13.15" customHeight="1" x14ac:dyDescent="0.15">
      <c r="A1" s="278" t="s">
        <v>82</v>
      </c>
      <c r="B1" s="278"/>
      <c r="C1" s="278"/>
      <c r="D1" s="278"/>
      <c r="E1" s="278"/>
      <c r="F1" s="278"/>
      <c r="G1" s="278"/>
      <c r="H1" s="278"/>
      <c r="I1" s="278"/>
      <c r="J1" s="278"/>
      <c r="K1" s="278"/>
      <c r="L1" s="278"/>
      <c r="M1" s="278"/>
      <c r="N1" s="278"/>
      <c r="O1" s="278"/>
      <c r="P1" s="278"/>
      <c r="Q1" s="278"/>
      <c r="R1" s="278"/>
      <c r="S1" s="278"/>
      <c r="T1" s="278"/>
      <c r="U1" s="278"/>
      <c r="V1" s="278"/>
      <c r="W1" s="278"/>
    </row>
    <row r="2" spans="1:29" ht="13.15" customHeight="1" x14ac:dyDescent="0.15">
      <c r="A2" s="278"/>
      <c r="B2" s="278"/>
      <c r="C2" s="278"/>
      <c r="D2" s="278"/>
      <c r="E2" s="278"/>
      <c r="F2" s="278"/>
      <c r="G2" s="278"/>
      <c r="H2" s="278"/>
      <c r="I2" s="278"/>
      <c r="J2" s="278"/>
      <c r="K2" s="278"/>
      <c r="L2" s="278"/>
      <c r="M2" s="278"/>
      <c r="N2" s="278"/>
      <c r="O2" s="278"/>
      <c r="P2" s="278"/>
      <c r="Q2" s="278"/>
      <c r="R2" s="278"/>
      <c r="S2" s="278"/>
      <c r="T2" s="278"/>
      <c r="U2" s="278"/>
      <c r="V2" s="278"/>
      <c r="W2" s="278"/>
    </row>
    <row r="3" spans="1:29" ht="13.9" customHeight="1" thickBot="1" x14ac:dyDescent="0.2">
      <c r="A3" s="279"/>
      <c r="B3" s="279"/>
      <c r="C3" s="279"/>
      <c r="D3" s="279"/>
      <c r="E3" s="279"/>
      <c r="F3" s="279"/>
      <c r="G3" s="279"/>
      <c r="H3" s="279"/>
      <c r="I3" s="279"/>
      <c r="J3" s="279"/>
      <c r="K3" s="279"/>
      <c r="L3" s="279"/>
      <c r="M3" s="279"/>
      <c r="N3" s="279"/>
      <c r="O3" s="279"/>
      <c r="P3" s="279"/>
      <c r="Q3" s="279"/>
      <c r="R3" s="279"/>
      <c r="S3" s="279"/>
      <c r="T3" s="279"/>
      <c r="U3" s="279"/>
      <c r="V3" s="279"/>
      <c r="W3" s="279"/>
    </row>
    <row r="4" spans="1:29" x14ac:dyDescent="0.15">
      <c r="A4" s="271" t="s">
        <v>50</v>
      </c>
      <c r="B4" s="120"/>
      <c r="C4" s="110">
        <v>2005</v>
      </c>
      <c r="D4" s="111">
        <f t="shared" ref="D4:S5" si="0">C4+1</f>
        <v>2006</v>
      </c>
      <c r="E4" s="111">
        <f t="shared" si="0"/>
        <v>2007</v>
      </c>
      <c r="F4" s="111">
        <f t="shared" si="0"/>
        <v>2008</v>
      </c>
      <c r="G4" s="111">
        <f t="shared" si="0"/>
        <v>2009</v>
      </c>
      <c r="H4" s="111">
        <f t="shared" si="0"/>
        <v>2010</v>
      </c>
      <c r="I4" s="111">
        <f t="shared" si="0"/>
        <v>2011</v>
      </c>
      <c r="J4" s="111">
        <f t="shared" si="0"/>
        <v>2012</v>
      </c>
      <c r="K4" s="111">
        <f t="shared" si="0"/>
        <v>2013</v>
      </c>
      <c r="L4" s="111">
        <f t="shared" si="0"/>
        <v>2014</v>
      </c>
      <c r="M4" s="111">
        <f t="shared" si="0"/>
        <v>2015</v>
      </c>
      <c r="N4" s="111">
        <f t="shared" si="0"/>
        <v>2016</v>
      </c>
      <c r="O4" s="111">
        <f t="shared" si="0"/>
        <v>2017</v>
      </c>
      <c r="P4" s="111">
        <f t="shared" si="0"/>
        <v>2018</v>
      </c>
      <c r="Q4" s="111">
        <f t="shared" si="0"/>
        <v>2019</v>
      </c>
      <c r="R4" s="111">
        <f t="shared" si="0"/>
        <v>2020</v>
      </c>
      <c r="S4" s="111">
        <f t="shared" si="0"/>
        <v>2021</v>
      </c>
      <c r="T4" s="111">
        <f t="shared" ref="K4:W5" si="1">S4+1</f>
        <v>2022</v>
      </c>
      <c r="U4" s="111">
        <f t="shared" si="1"/>
        <v>2023</v>
      </c>
      <c r="V4" s="111">
        <f t="shared" si="1"/>
        <v>2024</v>
      </c>
      <c r="W4" s="173">
        <f t="shared" si="1"/>
        <v>2025</v>
      </c>
    </row>
    <row r="5" spans="1:29" x14ac:dyDescent="0.15">
      <c r="A5" s="272"/>
      <c r="B5" s="19"/>
      <c r="C5" s="2">
        <v>17</v>
      </c>
      <c r="D5" s="68">
        <f t="shared" si="0"/>
        <v>18</v>
      </c>
      <c r="E5" s="68">
        <f t="shared" si="0"/>
        <v>19</v>
      </c>
      <c r="F5" s="68">
        <f t="shared" si="0"/>
        <v>20</v>
      </c>
      <c r="G5" s="68">
        <f t="shared" si="0"/>
        <v>21</v>
      </c>
      <c r="H5" s="68">
        <f t="shared" si="0"/>
        <v>22</v>
      </c>
      <c r="I5" s="68">
        <f t="shared" si="0"/>
        <v>23</v>
      </c>
      <c r="J5" s="68">
        <f t="shared" si="0"/>
        <v>24</v>
      </c>
      <c r="K5" s="68">
        <f t="shared" si="1"/>
        <v>25</v>
      </c>
      <c r="L5" s="68">
        <f t="shared" si="1"/>
        <v>26</v>
      </c>
      <c r="M5" s="68">
        <f t="shared" si="1"/>
        <v>27</v>
      </c>
      <c r="N5" s="68">
        <f t="shared" si="1"/>
        <v>28</v>
      </c>
      <c r="O5" s="68">
        <f t="shared" si="1"/>
        <v>29</v>
      </c>
      <c r="P5" s="68">
        <f t="shared" si="1"/>
        <v>30</v>
      </c>
      <c r="Q5" s="68">
        <v>1</v>
      </c>
      <c r="R5" s="68">
        <f t="shared" si="0"/>
        <v>2</v>
      </c>
      <c r="S5" s="68">
        <f t="shared" si="1"/>
        <v>3</v>
      </c>
      <c r="T5" s="68">
        <f t="shared" si="1"/>
        <v>4</v>
      </c>
      <c r="U5" s="68">
        <f t="shared" si="1"/>
        <v>5</v>
      </c>
      <c r="V5" s="68">
        <f t="shared" si="1"/>
        <v>6</v>
      </c>
      <c r="W5" s="174">
        <f t="shared" si="1"/>
        <v>7</v>
      </c>
    </row>
    <row r="6" spans="1:29" x14ac:dyDescent="0.15">
      <c r="A6" s="273" t="s">
        <v>67</v>
      </c>
      <c r="B6" s="121"/>
      <c r="C6" s="68">
        <v>1.0029999999999999</v>
      </c>
      <c r="D6" s="69">
        <v>0.996</v>
      </c>
      <c r="E6" s="70">
        <v>1.002</v>
      </c>
      <c r="F6" s="71">
        <v>0.998</v>
      </c>
      <c r="G6" s="72">
        <v>1.0109999999999999</v>
      </c>
      <c r="H6" s="73">
        <v>0.97599999999999998</v>
      </c>
      <c r="I6" s="74">
        <v>0.98</v>
      </c>
      <c r="J6" s="75">
        <v>0.98599999999999999</v>
      </c>
      <c r="K6" s="76">
        <v>0.996</v>
      </c>
      <c r="L6" s="77">
        <v>1.0049999999999999</v>
      </c>
      <c r="M6" s="78">
        <v>1.0249999999999999</v>
      </c>
      <c r="N6" s="79">
        <v>1</v>
      </c>
      <c r="O6" s="80">
        <v>0.99099999999999999</v>
      </c>
      <c r="P6" s="81">
        <v>0.998</v>
      </c>
      <c r="Q6" s="82">
        <v>1.008</v>
      </c>
      <c r="R6" s="83">
        <v>1.004</v>
      </c>
      <c r="S6" s="84">
        <v>0.999</v>
      </c>
      <c r="T6" s="85">
        <v>0.996</v>
      </c>
      <c r="U6" s="86">
        <v>1.028</v>
      </c>
      <c r="V6" s="179">
        <v>1.0309999999999999</v>
      </c>
      <c r="W6" s="175">
        <v>1.0229999999999999</v>
      </c>
    </row>
    <row r="7" spans="1:29" ht="14.25" thickBot="1" x14ac:dyDescent="0.2">
      <c r="A7" s="251"/>
      <c r="B7" s="122"/>
      <c r="C7" s="87">
        <f>C6</f>
        <v>1.0029999999999999</v>
      </c>
      <c r="D7" s="88">
        <f t="shared" ref="D7" si="2">C7*D6</f>
        <v>0.99898799999999988</v>
      </c>
      <c r="E7" s="89">
        <f t="shared" ref="E7" si="3">D7*E6</f>
        <v>1.0009859759999999</v>
      </c>
      <c r="F7" s="90">
        <f t="shared" ref="F7" si="4">E7*F6</f>
        <v>0.99898400404799992</v>
      </c>
      <c r="G7" s="91">
        <f t="shared" ref="G7" si="5">F7*G6</f>
        <v>1.0099728280925278</v>
      </c>
      <c r="H7" s="92">
        <f t="shared" ref="H7" si="6">G7*H6</f>
        <v>0.98573348021830709</v>
      </c>
      <c r="I7" s="93">
        <f t="shared" ref="I7" si="7">H7*I6</f>
        <v>0.9660188106139409</v>
      </c>
      <c r="J7" s="94">
        <f t="shared" ref="J7" si="8">I7*J6</f>
        <v>0.95249454726534577</v>
      </c>
      <c r="K7" s="95">
        <f t="shared" ref="K7" si="9">J7*K6</f>
        <v>0.9486845690762844</v>
      </c>
      <c r="L7" s="96">
        <f t="shared" ref="L7" si="10">K7*L6</f>
        <v>0.95342799192166572</v>
      </c>
      <c r="M7" s="97">
        <f t="shared" ref="M7" si="11">L7*M6</f>
        <v>0.97726369171970728</v>
      </c>
      <c r="N7" s="98">
        <f t="shared" ref="N7" si="12">M7*N6</f>
        <v>0.97726369171970728</v>
      </c>
      <c r="O7" s="99">
        <f t="shared" ref="O7" si="13">N7*O6</f>
        <v>0.96846831849422987</v>
      </c>
      <c r="P7" s="100">
        <f t="shared" ref="P7" si="14">O7*P6</f>
        <v>0.96653138185724141</v>
      </c>
      <c r="Q7" s="101">
        <f t="shared" ref="Q7" si="15">P7*Q6</f>
        <v>0.97426363291209939</v>
      </c>
      <c r="R7" s="102">
        <f t="shared" ref="R7" si="16">Q7*R6</f>
        <v>0.97816068744374773</v>
      </c>
      <c r="S7" s="103">
        <f t="shared" ref="S7" si="17">R7*S6</f>
        <v>0.97718252675630402</v>
      </c>
      <c r="T7" s="104">
        <f t="shared" ref="T7" si="18">S7*T6</f>
        <v>0.97327379664927882</v>
      </c>
      <c r="U7" s="105">
        <f t="shared" ref="U7" si="19">T7*U6</f>
        <v>1.0005254629554587</v>
      </c>
      <c r="V7" s="180">
        <f t="shared" ref="V7:W7" si="20">U7*V6</f>
        <v>1.0315417523070778</v>
      </c>
      <c r="W7" s="176">
        <f t="shared" si="20"/>
        <v>1.0552672126101406</v>
      </c>
    </row>
    <row r="8" spans="1:29" ht="19.149999999999999" customHeight="1" thickTop="1" x14ac:dyDescent="0.15">
      <c r="A8" s="274">
        <v>480000</v>
      </c>
      <c r="B8" s="123"/>
      <c r="C8" s="108">
        <f t="shared" ref="C8:V8" si="21">$A$8*C7</f>
        <v>481439.99999999994</v>
      </c>
      <c r="D8" s="106">
        <f t="shared" si="21"/>
        <v>479514.23999999993</v>
      </c>
      <c r="E8" s="106">
        <f t="shared" si="21"/>
        <v>480473.26847999997</v>
      </c>
      <c r="F8" s="106">
        <f t="shared" si="21"/>
        <v>479512.32194303995</v>
      </c>
      <c r="G8" s="106">
        <f t="shared" si="21"/>
        <v>484786.95748441335</v>
      </c>
      <c r="H8" s="106">
        <f t="shared" si="21"/>
        <v>473152.07050478738</v>
      </c>
      <c r="I8" s="106">
        <f t="shared" si="21"/>
        <v>463689.02909469162</v>
      </c>
      <c r="J8" s="106">
        <f t="shared" si="21"/>
        <v>457197.38268736599</v>
      </c>
      <c r="K8" s="106">
        <f t="shared" si="21"/>
        <v>455368.59315661649</v>
      </c>
      <c r="L8" s="106">
        <f t="shared" si="21"/>
        <v>457645.43612239952</v>
      </c>
      <c r="M8" s="106">
        <f t="shared" si="21"/>
        <v>469086.57202545949</v>
      </c>
      <c r="N8" s="106">
        <f t="shared" si="21"/>
        <v>469086.57202545949</v>
      </c>
      <c r="O8" s="106">
        <f t="shared" si="21"/>
        <v>464864.79287723033</v>
      </c>
      <c r="P8" s="106">
        <f t="shared" si="21"/>
        <v>463935.06329147588</v>
      </c>
      <c r="Q8" s="106">
        <f t="shared" si="21"/>
        <v>467646.54379780771</v>
      </c>
      <c r="R8" s="106">
        <f t="shared" si="21"/>
        <v>469517.12997299893</v>
      </c>
      <c r="S8" s="106">
        <f t="shared" si="21"/>
        <v>469047.61284302594</v>
      </c>
      <c r="T8" s="106">
        <f t="shared" si="21"/>
        <v>467171.42239165382</v>
      </c>
      <c r="U8" s="106">
        <f t="shared" si="21"/>
        <v>480252.22221862018</v>
      </c>
      <c r="V8" s="106">
        <f t="shared" si="21"/>
        <v>495140.04110739735</v>
      </c>
      <c r="W8" s="177">
        <f t="shared" ref="W8" si="22">$A$8*W7</f>
        <v>506528.26205286745</v>
      </c>
    </row>
    <row r="9" spans="1:29" ht="19.5" thickBot="1" x14ac:dyDescent="0.2">
      <c r="A9" s="275"/>
      <c r="B9" s="124"/>
      <c r="C9" s="109">
        <f>ROUND(C8,-4)</f>
        <v>480000</v>
      </c>
      <c r="D9" s="107">
        <f t="shared" ref="D9:V9" si="23">ROUND(D8,-4)</f>
        <v>480000</v>
      </c>
      <c r="E9" s="107">
        <f t="shared" si="23"/>
        <v>480000</v>
      </c>
      <c r="F9" s="107">
        <f t="shared" si="23"/>
        <v>480000</v>
      </c>
      <c r="G9" s="107">
        <f t="shared" si="23"/>
        <v>480000</v>
      </c>
      <c r="H9" s="107">
        <f t="shared" si="23"/>
        <v>470000</v>
      </c>
      <c r="I9" s="107">
        <f t="shared" si="23"/>
        <v>460000</v>
      </c>
      <c r="J9" s="107">
        <f t="shared" si="23"/>
        <v>460000</v>
      </c>
      <c r="K9" s="107">
        <f t="shared" si="23"/>
        <v>460000</v>
      </c>
      <c r="L9" s="107">
        <f t="shared" si="23"/>
        <v>460000</v>
      </c>
      <c r="M9" s="107">
        <f t="shared" si="23"/>
        <v>470000</v>
      </c>
      <c r="N9" s="107">
        <f t="shared" si="23"/>
        <v>470000</v>
      </c>
      <c r="O9" s="107">
        <f t="shared" si="23"/>
        <v>460000</v>
      </c>
      <c r="P9" s="107">
        <f t="shared" si="23"/>
        <v>460000</v>
      </c>
      <c r="Q9" s="107">
        <f t="shared" si="23"/>
        <v>470000</v>
      </c>
      <c r="R9" s="107">
        <f t="shared" si="23"/>
        <v>470000</v>
      </c>
      <c r="S9" s="107">
        <f t="shared" si="23"/>
        <v>470000</v>
      </c>
      <c r="T9" s="107">
        <f t="shared" si="23"/>
        <v>470000</v>
      </c>
      <c r="U9" s="107">
        <f t="shared" si="23"/>
        <v>480000</v>
      </c>
      <c r="V9" s="107">
        <f t="shared" si="23"/>
        <v>500000</v>
      </c>
      <c r="W9" s="178">
        <f t="shared" ref="W9" si="24">ROUND(W8,-4)</f>
        <v>510000</v>
      </c>
    </row>
    <row r="10" spans="1:29" ht="13.9" customHeight="1" thickTop="1" x14ac:dyDescent="0.15">
      <c r="A10" s="276" t="s">
        <v>66</v>
      </c>
      <c r="B10" s="172"/>
      <c r="C10" s="258" t="s">
        <v>72</v>
      </c>
      <c r="D10" s="259"/>
      <c r="E10" s="259"/>
      <c r="F10" s="259"/>
      <c r="G10" s="259"/>
      <c r="H10" s="259"/>
      <c r="I10" s="259"/>
      <c r="J10" s="259"/>
      <c r="K10" s="259"/>
      <c r="L10" s="259"/>
      <c r="M10" s="259"/>
      <c r="N10" s="259"/>
      <c r="O10" s="259"/>
      <c r="P10" s="259"/>
      <c r="Q10" s="259"/>
      <c r="R10" s="259"/>
      <c r="S10" s="259"/>
      <c r="T10" s="259"/>
      <c r="U10" s="259"/>
      <c r="V10" s="259"/>
      <c r="W10" s="260"/>
    </row>
    <row r="11" spans="1:29" x14ac:dyDescent="0.15">
      <c r="A11" s="276"/>
      <c r="B11" s="172"/>
      <c r="C11" s="261"/>
      <c r="D11" s="262"/>
      <c r="E11" s="262"/>
      <c r="F11" s="262"/>
      <c r="G11" s="262"/>
      <c r="H11" s="262"/>
      <c r="I11" s="262"/>
      <c r="J11" s="262"/>
      <c r="K11" s="262"/>
      <c r="L11" s="262"/>
      <c r="M11" s="262"/>
      <c r="N11" s="262"/>
      <c r="O11" s="262"/>
      <c r="P11" s="262"/>
      <c r="Q11" s="262"/>
      <c r="R11" s="262"/>
      <c r="S11" s="262"/>
      <c r="T11" s="262"/>
      <c r="U11" s="262"/>
      <c r="V11" s="262"/>
      <c r="W11" s="263"/>
    </row>
    <row r="12" spans="1:29" ht="14.25" thickBot="1" x14ac:dyDescent="0.2">
      <c r="A12" s="277"/>
      <c r="B12" s="125"/>
      <c r="C12" s="264"/>
      <c r="D12" s="265"/>
      <c r="E12" s="265"/>
      <c r="F12" s="265"/>
      <c r="G12" s="265"/>
      <c r="H12" s="265"/>
      <c r="I12" s="265"/>
      <c r="J12" s="265"/>
      <c r="K12" s="265"/>
      <c r="L12" s="265"/>
      <c r="M12" s="265"/>
      <c r="N12" s="265"/>
      <c r="O12" s="265"/>
      <c r="P12" s="265"/>
      <c r="Q12" s="265"/>
      <c r="R12" s="265"/>
      <c r="S12" s="265"/>
      <c r="T12" s="265"/>
      <c r="U12" s="265"/>
      <c r="V12" s="265"/>
      <c r="W12" s="266"/>
    </row>
    <row r="13" spans="1:29" x14ac:dyDescent="0.15">
      <c r="A13" s="67" t="s">
        <v>68</v>
      </c>
      <c r="B13" s="67"/>
      <c r="C13" s="246" t="s">
        <v>75</v>
      </c>
      <c r="D13" s="246"/>
      <c r="E13" s="246"/>
      <c r="F13" s="246"/>
      <c r="G13" s="246"/>
      <c r="H13" s="246"/>
      <c r="I13" s="246"/>
      <c r="J13" s="246"/>
      <c r="K13" s="246"/>
      <c r="L13" s="246"/>
      <c r="M13" s="246"/>
    </row>
    <row r="14" spans="1:29" x14ac:dyDescent="0.15">
      <c r="A14" s="67" t="s">
        <v>69</v>
      </c>
      <c r="B14" s="67"/>
      <c r="C14" s="246" t="s">
        <v>71</v>
      </c>
      <c r="D14" s="246"/>
      <c r="E14" s="246"/>
      <c r="F14" s="246"/>
      <c r="G14" s="246"/>
      <c r="H14" s="246"/>
      <c r="I14" s="246"/>
      <c r="J14" s="246"/>
      <c r="K14" s="246"/>
      <c r="L14" s="246"/>
      <c r="M14" s="246"/>
      <c r="X14" s="182"/>
      <c r="Y14" s="182"/>
      <c r="Z14" s="182"/>
      <c r="AA14" s="183"/>
      <c r="AB14" s="183"/>
      <c r="AC14" s="184"/>
    </row>
    <row r="15" spans="1:29" ht="13.15" customHeight="1" x14ac:dyDescent="0.15">
      <c r="A15" s="67" t="s">
        <v>70</v>
      </c>
      <c r="B15" s="67"/>
      <c r="C15" s="196" t="s">
        <v>86</v>
      </c>
      <c r="D15" s="196"/>
      <c r="E15" s="196"/>
      <c r="F15" s="196"/>
      <c r="G15" s="196"/>
      <c r="H15" s="196"/>
      <c r="I15" s="196"/>
      <c r="J15" s="196"/>
      <c r="K15" s="196"/>
      <c r="L15" s="196"/>
      <c r="M15" s="196"/>
      <c r="N15" s="196"/>
      <c r="O15" s="196"/>
      <c r="P15" s="196"/>
      <c r="Q15" s="196"/>
      <c r="R15" s="196"/>
      <c r="S15" s="196"/>
      <c r="T15" s="196"/>
      <c r="U15" s="196"/>
      <c r="V15" s="196"/>
      <c r="Y15" s="181"/>
      <c r="Z15" s="181"/>
    </row>
    <row r="16" spans="1:29" x14ac:dyDescent="0.15">
      <c r="A16" s="67"/>
      <c r="B16" s="67"/>
      <c r="C16" s="66"/>
    </row>
    <row r="17" spans="1:32" ht="13.15" customHeight="1" x14ac:dyDescent="0.15">
      <c r="A17" s="196" t="s">
        <v>65</v>
      </c>
      <c r="B17" s="196"/>
      <c r="C17" s="196"/>
      <c r="D17" s="196"/>
      <c r="E17" s="196"/>
      <c r="F17" s="196"/>
      <c r="G17" s="196"/>
      <c r="H17" s="196"/>
      <c r="I17" s="196"/>
      <c r="J17" s="196"/>
      <c r="K17" s="196"/>
      <c r="L17" s="196"/>
      <c r="M17" s="196"/>
      <c r="N17" s="196"/>
      <c r="O17" s="196"/>
      <c r="P17" s="196"/>
      <c r="Q17" s="196"/>
      <c r="R17" s="196"/>
      <c r="S17" s="196"/>
      <c r="T17" s="196"/>
      <c r="U17" s="196"/>
      <c r="V17" s="196"/>
      <c r="W17" s="185">
        <v>2015</v>
      </c>
      <c r="X17" s="186" t="s">
        <v>137</v>
      </c>
      <c r="Y17" s="187" t="s">
        <v>149</v>
      </c>
      <c r="Z17" s="187" t="s">
        <v>150</v>
      </c>
      <c r="AA17" s="187">
        <v>0.997</v>
      </c>
      <c r="AB17" s="187">
        <f>Y17+Z17+AA17</f>
        <v>2.9939999999999998</v>
      </c>
      <c r="AC17" s="188">
        <f>AB17/3</f>
        <v>0.99799999999999989</v>
      </c>
      <c r="AD17" s="189">
        <v>1.0269999999999999</v>
      </c>
      <c r="AE17" s="190">
        <v>0.998</v>
      </c>
      <c r="AF17" s="192">
        <f>AD17*AC17*AE17-1</f>
        <v>2.2896107999999638E-2</v>
      </c>
    </row>
    <row r="18" spans="1:32" ht="17.25" x14ac:dyDescent="0.15">
      <c r="A18" s="196"/>
      <c r="B18" s="196"/>
      <c r="C18" s="196"/>
      <c r="D18" s="196"/>
      <c r="E18" s="196"/>
      <c r="F18" s="196"/>
      <c r="G18" s="196"/>
      <c r="H18" s="196"/>
      <c r="I18" s="196"/>
      <c r="J18" s="196"/>
      <c r="K18" s="196"/>
      <c r="L18" s="196"/>
      <c r="M18" s="196"/>
      <c r="N18" s="196"/>
      <c r="O18" s="196"/>
      <c r="P18" s="196"/>
      <c r="Q18" s="196"/>
      <c r="R18" s="196"/>
      <c r="S18" s="196"/>
      <c r="T18" s="196"/>
      <c r="U18" s="196"/>
      <c r="V18" s="196"/>
      <c r="W18" s="185">
        <f>W17+1</f>
        <v>2016</v>
      </c>
      <c r="X18" s="186" t="s">
        <v>138</v>
      </c>
      <c r="Y18" s="187" t="str">
        <f>Z17</f>
        <v>0.995</v>
      </c>
      <c r="Z18" s="187">
        <f>AA17</f>
        <v>0.997</v>
      </c>
      <c r="AA18" s="187" t="s">
        <v>151</v>
      </c>
      <c r="AB18" s="187">
        <f t="shared" ref="AB18:AB28" si="25">Y18+Z18+AA18</f>
        <v>2.976</v>
      </c>
      <c r="AC18" s="188">
        <f t="shared" ref="AC18:AC28" si="26">AB18/3</f>
        <v>0.99199999999999999</v>
      </c>
      <c r="AD18" s="189">
        <v>1.008</v>
      </c>
      <c r="AE18" s="190">
        <v>0.998</v>
      </c>
      <c r="AF18" s="192">
        <f t="shared" ref="AF18:AF27" si="27">AD18*AC18*AE18-1</f>
        <v>-2.0638719999999111E-3</v>
      </c>
    </row>
    <row r="19" spans="1:32" ht="17.25" x14ac:dyDescent="0.15">
      <c r="A19" s="66" t="s">
        <v>51</v>
      </c>
      <c r="B19" s="66"/>
      <c r="W19" s="185">
        <f t="shared" ref="W19:W28" si="28">W18+1</f>
        <v>2017</v>
      </c>
      <c r="X19" s="186" t="s">
        <v>139</v>
      </c>
      <c r="Y19" s="187">
        <f t="shared" ref="Y19:Z28" si="29">Z18</f>
        <v>0.997</v>
      </c>
      <c r="Z19" s="187" t="str">
        <f t="shared" si="29"/>
        <v>0.984</v>
      </c>
      <c r="AA19" s="187" t="s">
        <v>150</v>
      </c>
      <c r="AB19" s="187">
        <f t="shared" si="25"/>
        <v>2.976</v>
      </c>
      <c r="AC19" s="188">
        <f t="shared" si="26"/>
        <v>0.99199999999999999</v>
      </c>
      <c r="AD19" s="189">
        <v>0.999</v>
      </c>
      <c r="AE19" s="190">
        <v>0.998</v>
      </c>
      <c r="AF19" s="192">
        <f t="shared" si="27"/>
        <v>-1.0974016000000031E-2</v>
      </c>
    </row>
    <row r="20" spans="1:32" ht="17.25" x14ac:dyDescent="0.15">
      <c r="A20" s="66" t="s">
        <v>52</v>
      </c>
      <c r="B20" s="66"/>
      <c r="W20" s="185">
        <f t="shared" si="28"/>
        <v>2018</v>
      </c>
      <c r="X20" s="186" t="s">
        <v>140</v>
      </c>
      <c r="Y20" s="187" t="str">
        <f t="shared" si="29"/>
        <v>0.984</v>
      </c>
      <c r="Z20" s="187" t="str">
        <f t="shared" si="29"/>
        <v>0.995</v>
      </c>
      <c r="AA20" s="187" t="s">
        <v>152</v>
      </c>
      <c r="AB20" s="187">
        <f t="shared" si="25"/>
        <v>2.98</v>
      </c>
      <c r="AC20" s="188">
        <f t="shared" si="26"/>
        <v>0.99333333333333329</v>
      </c>
      <c r="AD20" s="189">
        <v>1.0049999999999999</v>
      </c>
      <c r="AE20" s="190">
        <v>0.998</v>
      </c>
      <c r="AF20" s="192">
        <f t="shared" si="27"/>
        <v>-3.6966000000001609E-3</v>
      </c>
    </row>
    <row r="21" spans="1:32" ht="17.25" x14ac:dyDescent="0.15">
      <c r="A21" s="66" t="s">
        <v>53</v>
      </c>
      <c r="B21" s="66"/>
      <c r="W21" s="185">
        <f t="shared" si="28"/>
        <v>2019</v>
      </c>
      <c r="X21" s="186" t="s">
        <v>141</v>
      </c>
      <c r="Y21" s="187" t="str">
        <f t="shared" si="29"/>
        <v>0.995</v>
      </c>
      <c r="Z21" s="187" t="str">
        <f t="shared" si="29"/>
        <v>1.001</v>
      </c>
      <c r="AA21" s="187" t="s">
        <v>153</v>
      </c>
      <c r="AB21" s="187">
        <f t="shared" si="25"/>
        <v>2.9939999999999998</v>
      </c>
      <c r="AC21" s="188">
        <f t="shared" si="26"/>
        <v>0.99799999999999989</v>
      </c>
      <c r="AD21" s="189">
        <v>1.01</v>
      </c>
      <c r="AE21" s="190">
        <v>0.998</v>
      </c>
      <c r="AF21" s="192">
        <f t="shared" si="27"/>
        <v>5.9640399999998372E-3</v>
      </c>
    </row>
    <row r="22" spans="1:32" ht="17.25" x14ac:dyDescent="0.15">
      <c r="A22" s="66" t="s">
        <v>54</v>
      </c>
      <c r="B22" s="66"/>
      <c r="W22" s="185">
        <f t="shared" si="28"/>
        <v>2020</v>
      </c>
      <c r="X22" s="186" t="s">
        <v>142</v>
      </c>
      <c r="Y22" s="187" t="str">
        <f t="shared" si="29"/>
        <v>1.001</v>
      </c>
      <c r="Z22" s="187" t="str">
        <f t="shared" si="29"/>
        <v>0.998</v>
      </c>
      <c r="AA22" s="187" t="s">
        <v>153</v>
      </c>
      <c r="AB22" s="187">
        <f t="shared" si="25"/>
        <v>2.9969999999999999</v>
      </c>
      <c r="AC22" s="188">
        <f t="shared" si="26"/>
        <v>0.999</v>
      </c>
      <c r="AD22" s="189">
        <v>1.0049999999999999</v>
      </c>
      <c r="AE22" s="191">
        <v>0.999</v>
      </c>
      <c r="AF22" s="192">
        <f t="shared" si="27"/>
        <v>2.9910049999999355E-3</v>
      </c>
    </row>
    <row r="23" spans="1:32" ht="13.15" customHeight="1" x14ac:dyDescent="0.15">
      <c r="A23" s="196" t="s">
        <v>89</v>
      </c>
      <c r="B23" s="196"/>
      <c r="C23" s="196"/>
      <c r="D23" s="196"/>
      <c r="E23" s="196"/>
      <c r="F23" s="196"/>
      <c r="G23" s="196"/>
      <c r="H23" s="196"/>
      <c r="I23" s="196"/>
      <c r="J23" s="196"/>
      <c r="K23" s="196"/>
      <c r="L23" s="196"/>
      <c r="M23" s="196"/>
      <c r="N23" s="196"/>
      <c r="O23" s="196"/>
      <c r="P23" s="196"/>
      <c r="Q23" s="196"/>
      <c r="R23" s="196"/>
      <c r="S23" s="196"/>
      <c r="T23" s="196"/>
      <c r="U23" s="196"/>
      <c r="V23" s="196"/>
      <c r="W23" s="185">
        <f t="shared" si="28"/>
        <v>2021</v>
      </c>
      <c r="X23" s="186" t="s">
        <v>143</v>
      </c>
      <c r="Y23" s="187" t="str">
        <f t="shared" si="29"/>
        <v>0.998</v>
      </c>
      <c r="Z23" s="187" t="str">
        <f t="shared" si="29"/>
        <v>0.998</v>
      </c>
      <c r="AA23" s="187" t="s">
        <v>152</v>
      </c>
      <c r="AB23" s="187">
        <f t="shared" si="25"/>
        <v>2.9969999999999999</v>
      </c>
      <c r="AC23" s="188">
        <f t="shared" si="26"/>
        <v>0.999</v>
      </c>
      <c r="AD23" s="189">
        <v>1</v>
      </c>
      <c r="AE23" s="191">
        <v>1</v>
      </c>
      <c r="AF23" s="192">
        <f t="shared" si="27"/>
        <v>-1.0000000000000009E-3</v>
      </c>
    </row>
    <row r="24" spans="1:32" ht="17.25" x14ac:dyDescent="0.15">
      <c r="A24" s="196"/>
      <c r="B24" s="196"/>
      <c r="C24" s="196"/>
      <c r="D24" s="196"/>
      <c r="E24" s="196"/>
      <c r="F24" s="196"/>
      <c r="G24" s="196"/>
      <c r="H24" s="196"/>
      <c r="I24" s="196"/>
      <c r="J24" s="196"/>
      <c r="K24" s="196"/>
      <c r="L24" s="196"/>
      <c r="M24" s="196"/>
      <c r="N24" s="196"/>
      <c r="O24" s="196"/>
      <c r="P24" s="196"/>
      <c r="Q24" s="196"/>
      <c r="R24" s="196"/>
      <c r="S24" s="196"/>
      <c r="T24" s="196"/>
      <c r="U24" s="196"/>
      <c r="V24" s="196"/>
      <c r="W24" s="185">
        <f t="shared" si="28"/>
        <v>2022</v>
      </c>
      <c r="X24" s="186" t="s">
        <v>144</v>
      </c>
      <c r="Y24" s="187" t="str">
        <f t="shared" si="29"/>
        <v>0.998</v>
      </c>
      <c r="Z24" s="187" t="str">
        <f t="shared" si="29"/>
        <v>1.001</v>
      </c>
      <c r="AA24" s="187" t="s">
        <v>150</v>
      </c>
      <c r="AB24" s="187">
        <f t="shared" si="25"/>
        <v>2.9939999999999998</v>
      </c>
      <c r="AC24" s="188">
        <f t="shared" si="26"/>
        <v>0.99799999999999989</v>
      </c>
      <c r="AD24" s="189">
        <v>0.998</v>
      </c>
      <c r="AE24" s="191">
        <v>1</v>
      </c>
      <c r="AF24" s="192">
        <f t="shared" si="27"/>
        <v>-3.9960000000001106E-3</v>
      </c>
    </row>
    <row r="25" spans="1:32" ht="17.25" x14ac:dyDescent="0.15">
      <c r="A25" s="196"/>
      <c r="B25" s="196"/>
      <c r="C25" s="196"/>
      <c r="D25" s="196"/>
      <c r="E25" s="196"/>
      <c r="F25" s="196"/>
      <c r="G25" s="196"/>
      <c r="H25" s="196"/>
      <c r="I25" s="196"/>
      <c r="J25" s="196"/>
      <c r="K25" s="196"/>
      <c r="L25" s="196"/>
      <c r="M25" s="196"/>
      <c r="N25" s="196"/>
      <c r="O25" s="196"/>
      <c r="P25" s="196"/>
      <c r="Q25" s="196"/>
      <c r="R25" s="196"/>
      <c r="S25" s="196"/>
      <c r="T25" s="196"/>
      <c r="U25" s="196"/>
      <c r="V25" s="196"/>
      <c r="W25" s="185">
        <f t="shared" si="28"/>
        <v>2023</v>
      </c>
      <c r="X25" s="186" t="s">
        <v>145</v>
      </c>
      <c r="Y25" s="187" t="str">
        <f t="shared" si="29"/>
        <v>1.001</v>
      </c>
      <c r="Z25" s="187" t="str">
        <f t="shared" si="29"/>
        <v>0.995</v>
      </c>
      <c r="AA25" s="187" t="s">
        <v>156</v>
      </c>
      <c r="AB25" s="187">
        <f t="shared" si="25"/>
        <v>3.008</v>
      </c>
      <c r="AC25" s="188">
        <f t="shared" si="26"/>
        <v>1.0026666666666666</v>
      </c>
      <c r="AD25" s="189">
        <v>1.0249999999999999</v>
      </c>
      <c r="AE25" s="191">
        <v>1</v>
      </c>
      <c r="AF25" s="192">
        <f t="shared" si="27"/>
        <v>2.7733333333333166E-2</v>
      </c>
    </row>
    <row r="26" spans="1:32" ht="17.25" x14ac:dyDescent="0.15">
      <c r="A26" s="4"/>
      <c r="B26" s="4"/>
      <c r="C26" s="4"/>
      <c r="D26" s="4"/>
      <c r="E26" s="4"/>
      <c r="F26" s="4"/>
      <c r="G26" s="4"/>
      <c r="H26" s="4"/>
      <c r="I26" s="4"/>
      <c r="J26" s="4"/>
      <c r="K26" s="4"/>
      <c r="L26" s="4"/>
      <c r="M26" s="4"/>
      <c r="N26" s="4"/>
      <c r="O26" s="4"/>
      <c r="P26" s="4"/>
      <c r="Q26" s="4"/>
      <c r="R26" s="4"/>
      <c r="S26" s="4"/>
      <c r="T26" s="4"/>
      <c r="U26" s="4"/>
      <c r="V26" s="4"/>
      <c r="W26" s="185">
        <f t="shared" si="28"/>
        <v>2024</v>
      </c>
      <c r="X26" s="186" t="s">
        <v>146</v>
      </c>
      <c r="Y26" s="187" t="str">
        <f t="shared" si="29"/>
        <v>0.995</v>
      </c>
      <c r="Z26" s="187" t="str">
        <f t="shared" si="29"/>
        <v>1.012</v>
      </c>
      <c r="AA26" s="187" t="s">
        <v>154</v>
      </c>
      <c r="AB26" s="187">
        <f t="shared" si="25"/>
        <v>2.996</v>
      </c>
      <c r="AC26" s="188">
        <f t="shared" si="26"/>
        <v>0.9986666666666667</v>
      </c>
      <c r="AD26" s="189">
        <v>1.032</v>
      </c>
      <c r="AE26" s="191">
        <v>1</v>
      </c>
      <c r="AF26" s="192">
        <f t="shared" si="27"/>
        <v>3.0623999999999985E-2</v>
      </c>
    </row>
    <row r="27" spans="1:32" ht="17.25" x14ac:dyDescent="0.15">
      <c r="A27" s="4"/>
      <c r="B27" s="4"/>
      <c r="C27" s="4"/>
      <c r="D27" s="4"/>
      <c r="E27" s="4"/>
      <c r="F27" s="4"/>
      <c r="G27" s="4"/>
      <c r="H27" s="4"/>
      <c r="I27" s="4"/>
      <c r="J27" s="4"/>
      <c r="K27" s="4"/>
      <c r="L27" s="4"/>
      <c r="M27" s="4"/>
      <c r="N27" s="4"/>
      <c r="O27" s="4"/>
      <c r="P27" s="4"/>
      <c r="Q27" s="4"/>
      <c r="R27" s="4"/>
      <c r="S27" s="4"/>
      <c r="T27" s="4"/>
      <c r="U27" s="4"/>
      <c r="V27" s="4"/>
      <c r="W27" s="185">
        <f t="shared" si="28"/>
        <v>2025</v>
      </c>
      <c r="X27" s="186" t="s">
        <v>147</v>
      </c>
      <c r="Y27" s="187" t="str">
        <f t="shared" si="29"/>
        <v>1.012</v>
      </c>
      <c r="Z27" s="187" t="str">
        <f t="shared" si="29"/>
        <v>0.989</v>
      </c>
      <c r="AA27" s="187" t="s">
        <v>155</v>
      </c>
      <c r="AB27" s="187">
        <f t="shared" si="25"/>
        <v>2.9859999999999998</v>
      </c>
      <c r="AC27" s="194">
        <v>0.996</v>
      </c>
      <c r="AD27" s="189">
        <v>1.0269999999999999</v>
      </c>
      <c r="AE27" s="191">
        <v>1</v>
      </c>
      <c r="AF27" s="193">
        <f t="shared" si="27"/>
        <v>2.2891999999999912E-2</v>
      </c>
    </row>
    <row r="28" spans="1:32" ht="17.25" x14ac:dyDescent="0.15">
      <c r="A28" s="66" t="s">
        <v>55</v>
      </c>
      <c r="B28" s="66"/>
      <c r="W28" s="185">
        <f t="shared" si="28"/>
        <v>2026</v>
      </c>
      <c r="X28" s="186" t="s">
        <v>148</v>
      </c>
      <c r="Y28" s="187" t="str">
        <f t="shared" si="29"/>
        <v>0.989</v>
      </c>
      <c r="Z28" s="187" t="str">
        <f t="shared" si="29"/>
        <v>0.985</v>
      </c>
      <c r="AA28" s="187" t="s">
        <v>157</v>
      </c>
      <c r="AB28" s="187">
        <f t="shared" si="25"/>
        <v>2.9689999999999999</v>
      </c>
      <c r="AC28" s="188">
        <f t="shared" si="26"/>
        <v>0.98966666666666658</v>
      </c>
      <c r="AD28" s="189">
        <v>1.032</v>
      </c>
      <c r="AE28" s="191">
        <v>1</v>
      </c>
      <c r="AF28" s="195">
        <v>2.1999999999999999E-2</v>
      </c>
    </row>
    <row r="29" spans="1:32" x14ac:dyDescent="0.15">
      <c r="A29" s="66" t="s">
        <v>56</v>
      </c>
      <c r="B29" s="66"/>
    </row>
    <row r="30" spans="1:32" x14ac:dyDescent="0.15">
      <c r="A30" s="246" t="s">
        <v>64</v>
      </c>
      <c r="B30" s="246"/>
      <c r="C30" s="246"/>
      <c r="D30" s="246"/>
      <c r="E30" s="246"/>
      <c r="F30" s="246"/>
      <c r="G30" s="246"/>
      <c r="H30" s="246"/>
      <c r="I30" s="246"/>
      <c r="J30" s="246"/>
      <c r="K30" s="246"/>
      <c r="L30" s="246"/>
      <c r="M30" s="246"/>
      <c r="N30" s="246"/>
      <c r="O30" s="246"/>
      <c r="P30" s="246"/>
      <c r="Q30" s="246"/>
      <c r="R30" s="246"/>
      <c r="S30" s="246"/>
      <c r="T30" s="246"/>
      <c r="U30" s="246"/>
      <c r="V30" s="246"/>
    </row>
    <row r="31" spans="1:32" x14ac:dyDescent="0.15">
      <c r="A31" s="246" t="s">
        <v>58</v>
      </c>
      <c r="B31" s="246"/>
      <c r="C31" s="246"/>
      <c r="D31" s="246"/>
      <c r="E31" s="246"/>
      <c r="F31" s="246"/>
      <c r="G31" s="246"/>
      <c r="H31" s="246"/>
      <c r="I31" s="246"/>
      <c r="J31" s="246"/>
      <c r="K31" s="246"/>
      <c r="L31" s="246"/>
      <c r="M31" s="246"/>
      <c r="N31" s="246"/>
      <c r="O31" s="246"/>
      <c r="P31" s="246"/>
      <c r="Q31" s="246"/>
      <c r="R31" s="246"/>
      <c r="S31" s="246"/>
      <c r="T31" s="246"/>
      <c r="U31" s="246"/>
      <c r="V31" s="246"/>
    </row>
    <row r="32" spans="1:32" x14ac:dyDescent="0.15">
      <c r="A32" s="246" t="s">
        <v>59</v>
      </c>
      <c r="B32" s="246"/>
      <c r="C32" s="246"/>
      <c r="D32" s="246"/>
      <c r="E32" s="246"/>
      <c r="F32" s="246"/>
      <c r="G32" s="246"/>
      <c r="H32" s="246"/>
      <c r="I32" s="246"/>
      <c r="J32" s="246"/>
      <c r="K32" s="246"/>
      <c r="L32" s="246"/>
      <c r="M32" s="246"/>
      <c r="N32" s="246"/>
      <c r="O32" s="246"/>
      <c r="P32" s="246"/>
      <c r="Q32" s="246"/>
      <c r="R32" s="246"/>
      <c r="S32" s="246"/>
      <c r="T32" s="246"/>
      <c r="U32" s="246"/>
      <c r="V32" s="246"/>
    </row>
    <row r="33" spans="1:22" ht="13.15" customHeight="1" x14ac:dyDescent="0.15">
      <c r="A33" s="196" t="s">
        <v>158</v>
      </c>
      <c r="B33" s="196"/>
      <c r="C33" s="196"/>
      <c r="D33" s="196"/>
      <c r="E33" s="196"/>
      <c r="F33" s="196"/>
      <c r="G33" s="196"/>
      <c r="H33" s="196"/>
      <c r="I33" s="196"/>
      <c r="J33" s="196"/>
      <c r="K33" s="196"/>
      <c r="L33" s="196"/>
      <c r="M33" s="196"/>
      <c r="N33" s="196"/>
      <c r="O33" s="196"/>
      <c r="P33" s="196"/>
      <c r="Q33" s="196"/>
      <c r="R33" s="196"/>
      <c r="S33" s="196"/>
      <c r="T33" s="196"/>
      <c r="U33" s="196"/>
      <c r="V33" s="196"/>
    </row>
    <row r="34" spans="1:22" x14ac:dyDescent="0.15">
      <c r="A34" s="196"/>
      <c r="B34" s="196"/>
      <c r="C34" s="196"/>
      <c r="D34" s="196"/>
      <c r="E34" s="196"/>
      <c r="F34" s="196"/>
      <c r="G34" s="196"/>
      <c r="H34" s="196"/>
      <c r="I34" s="196"/>
      <c r="J34" s="196"/>
      <c r="K34" s="196"/>
      <c r="L34" s="196"/>
      <c r="M34" s="196"/>
      <c r="N34" s="196"/>
      <c r="O34" s="196"/>
      <c r="P34" s="196"/>
      <c r="Q34" s="196"/>
      <c r="R34" s="196"/>
      <c r="S34" s="196"/>
      <c r="T34" s="196"/>
      <c r="U34" s="196"/>
      <c r="V34" s="196"/>
    </row>
    <row r="35" spans="1:22" x14ac:dyDescent="0.15">
      <c r="A35" s="196"/>
      <c r="B35" s="196"/>
      <c r="C35" s="196"/>
      <c r="D35" s="196"/>
      <c r="E35" s="196"/>
      <c r="F35" s="196"/>
      <c r="G35" s="196"/>
      <c r="H35" s="196"/>
      <c r="I35" s="196"/>
      <c r="J35" s="196"/>
      <c r="K35" s="196"/>
      <c r="L35" s="196"/>
      <c r="M35" s="196"/>
      <c r="N35" s="196"/>
      <c r="O35" s="196"/>
      <c r="P35" s="196"/>
      <c r="Q35" s="196"/>
      <c r="R35" s="196"/>
      <c r="S35" s="196"/>
      <c r="T35" s="196"/>
      <c r="U35" s="196"/>
      <c r="V35" s="196"/>
    </row>
    <row r="36" spans="1:22" x14ac:dyDescent="0.15">
      <c r="A36" s="196"/>
      <c r="B36" s="196"/>
      <c r="C36" s="196"/>
      <c r="D36" s="196"/>
      <c r="E36" s="196"/>
      <c r="F36" s="196"/>
      <c r="G36" s="196"/>
      <c r="H36" s="196"/>
      <c r="I36" s="196"/>
      <c r="J36" s="196"/>
      <c r="K36" s="196"/>
      <c r="L36" s="196"/>
      <c r="M36" s="196"/>
      <c r="N36" s="196"/>
      <c r="O36" s="196"/>
      <c r="P36" s="196"/>
      <c r="Q36" s="196"/>
      <c r="R36" s="196"/>
      <c r="S36" s="196"/>
      <c r="T36" s="196"/>
      <c r="U36" s="196"/>
      <c r="V36" s="196"/>
    </row>
    <row r="37" spans="1:22" x14ac:dyDescent="0.15">
      <c r="A37" s="246" t="s">
        <v>57</v>
      </c>
      <c r="B37" s="246"/>
      <c r="C37" s="246"/>
      <c r="D37" s="246"/>
      <c r="E37" s="246"/>
      <c r="F37" s="246"/>
      <c r="G37" s="246"/>
      <c r="H37" s="246"/>
      <c r="I37" s="246"/>
      <c r="J37" s="246"/>
      <c r="K37" s="246"/>
      <c r="L37" s="246"/>
      <c r="M37" s="246"/>
      <c r="N37" s="246"/>
      <c r="O37" s="246"/>
      <c r="P37" s="246"/>
      <c r="Q37" s="246"/>
      <c r="R37" s="246"/>
      <c r="S37" s="246"/>
      <c r="T37" s="246"/>
      <c r="U37" s="246"/>
      <c r="V37" s="246"/>
    </row>
    <row r="38" spans="1:22" x14ac:dyDescent="0.15">
      <c r="A38" s="200" t="s">
        <v>63</v>
      </c>
      <c r="B38" s="200"/>
      <c r="C38" s="200"/>
      <c r="D38" s="200"/>
      <c r="E38" s="200"/>
      <c r="F38" s="200"/>
      <c r="G38" s="200"/>
      <c r="H38" s="200"/>
      <c r="I38" s="200"/>
      <c r="J38" s="200"/>
      <c r="K38" s="200"/>
      <c r="L38" s="200"/>
      <c r="M38" s="200"/>
      <c r="N38" s="200"/>
      <c r="O38" s="200"/>
      <c r="P38" s="200"/>
      <c r="Q38" s="200"/>
      <c r="R38" s="200"/>
      <c r="S38" s="200"/>
      <c r="T38" s="200"/>
      <c r="U38" s="200"/>
      <c r="V38" s="200"/>
    </row>
    <row r="39" spans="1:22" x14ac:dyDescent="0.15">
      <c r="A39" s="246" t="s">
        <v>62</v>
      </c>
      <c r="B39" s="246"/>
      <c r="C39" s="246"/>
      <c r="D39" s="246"/>
      <c r="E39" s="246"/>
      <c r="F39" s="246"/>
      <c r="G39" s="246"/>
      <c r="H39" s="246"/>
      <c r="I39" s="246"/>
      <c r="J39" s="246"/>
      <c r="K39" s="246"/>
      <c r="L39" s="246"/>
      <c r="M39" s="246"/>
      <c r="N39" s="246"/>
      <c r="O39" s="246"/>
      <c r="P39" s="246"/>
      <c r="Q39" s="246"/>
      <c r="R39" s="246"/>
      <c r="S39" s="246"/>
      <c r="T39" s="246"/>
      <c r="U39" s="246"/>
      <c r="V39" s="246"/>
    </row>
    <row r="40" spans="1:22" x14ac:dyDescent="0.15">
      <c r="A40" s="246" t="s">
        <v>60</v>
      </c>
      <c r="B40" s="246"/>
      <c r="C40" s="246"/>
      <c r="D40" s="246"/>
      <c r="E40" s="246"/>
      <c r="F40" s="246"/>
      <c r="G40" s="246"/>
      <c r="H40" s="246"/>
      <c r="I40" s="246"/>
      <c r="J40" s="246"/>
      <c r="K40" s="246"/>
      <c r="L40" s="246"/>
      <c r="M40" s="246"/>
      <c r="N40" s="246"/>
      <c r="O40" s="246"/>
      <c r="P40" s="246"/>
      <c r="Q40" s="246"/>
      <c r="R40" s="246"/>
      <c r="S40" s="246"/>
      <c r="T40" s="246"/>
      <c r="U40" s="246"/>
      <c r="V40" s="246"/>
    </row>
    <row r="41" spans="1:22" x14ac:dyDescent="0.15">
      <c r="A41" s="246" t="s">
        <v>61</v>
      </c>
      <c r="B41" s="246"/>
      <c r="C41" s="246"/>
      <c r="D41" s="246"/>
      <c r="E41" s="246"/>
      <c r="F41" s="246"/>
      <c r="G41" s="246"/>
      <c r="H41" s="246"/>
      <c r="I41" s="246"/>
      <c r="J41" s="246"/>
      <c r="K41" s="246"/>
      <c r="L41" s="246"/>
      <c r="M41" s="246"/>
      <c r="N41" s="246"/>
      <c r="O41" s="246"/>
      <c r="P41" s="246"/>
      <c r="Q41" s="246"/>
      <c r="R41" s="246"/>
      <c r="S41" s="246"/>
      <c r="T41" s="246"/>
      <c r="U41" s="246"/>
      <c r="V41" s="246"/>
    </row>
    <row r="42" spans="1:22" x14ac:dyDescent="0.15">
      <c r="A42" s="118"/>
      <c r="B42" s="118"/>
      <c r="C42" s="118"/>
      <c r="D42" s="118"/>
      <c r="E42" s="118"/>
      <c r="F42" s="118"/>
      <c r="G42" s="118"/>
      <c r="H42" s="118"/>
      <c r="I42" s="118"/>
      <c r="J42" s="118"/>
      <c r="K42" s="118"/>
      <c r="L42" s="118"/>
      <c r="M42" s="118"/>
      <c r="N42" s="118"/>
      <c r="O42" s="118"/>
      <c r="P42" s="118"/>
      <c r="Q42" s="118"/>
      <c r="R42" s="118"/>
      <c r="S42" s="118"/>
      <c r="T42" s="118"/>
      <c r="U42" s="118"/>
      <c r="V42" s="118"/>
    </row>
    <row r="43" spans="1:22" x14ac:dyDescent="0.15">
      <c r="A43" s="66" t="s">
        <v>85</v>
      </c>
      <c r="B43" s="66"/>
    </row>
    <row r="44" spans="1:22" x14ac:dyDescent="0.15">
      <c r="A44" s="267">
        <v>0.91</v>
      </c>
      <c r="B44" s="267" t="s">
        <v>87</v>
      </c>
      <c r="C44" s="116">
        <v>42979</v>
      </c>
      <c r="D44" s="114">
        <v>0.18299999999999983</v>
      </c>
      <c r="E44" s="12" t="s">
        <v>73</v>
      </c>
      <c r="F44" s="113">
        <f>D44*1/2</f>
        <v>9.1499999999999915E-2</v>
      </c>
      <c r="G44" s="113">
        <f>$A$44-F44</f>
        <v>0.81850000000000012</v>
      </c>
      <c r="H44" s="66" t="s">
        <v>76</v>
      </c>
      <c r="I44" s="117">
        <v>38231</v>
      </c>
      <c r="J44" s="114">
        <v>0.1358</v>
      </c>
      <c r="K44" s="66" t="s">
        <v>74</v>
      </c>
    </row>
    <row r="45" spans="1:22" ht="13.15" customHeight="1" x14ac:dyDescent="0.15">
      <c r="A45" s="267"/>
      <c r="B45" s="267"/>
      <c r="C45" s="116">
        <v>42614</v>
      </c>
      <c r="D45" s="114">
        <v>0.18181999999999984</v>
      </c>
      <c r="E45" s="12" t="s">
        <v>73</v>
      </c>
      <c r="F45" s="113">
        <f>D45*1/2</f>
        <v>9.0909999999999921E-2</v>
      </c>
      <c r="G45" s="113">
        <f>$A$44-F45</f>
        <v>0.8190900000000001</v>
      </c>
      <c r="H45" s="66" t="s">
        <v>77</v>
      </c>
      <c r="I45" s="117">
        <v>38261</v>
      </c>
      <c r="J45" s="114">
        <f>J44+0.00354</f>
        <v>0.13933999999999999</v>
      </c>
      <c r="K45" s="268" t="s">
        <v>78</v>
      </c>
    </row>
    <row r="46" spans="1:22" x14ac:dyDescent="0.15">
      <c r="D46" s="66"/>
      <c r="E46" s="66"/>
      <c r="F46" s="66"/>
      <c r="G46" s="66">
        <f>ROUND(G44/G45,3)</f>
        <v>0.999</v>
      </c>
      <c r="I46" s="117">
        <v>38596</v>
      </c>
      <c r="J46" s="114">
        <f>J45+0.00354</f>
        <v>0.14287999999999998</v>
      </c>
      <c r="K46" s="269"/>
    </row>
    <row r="47" spans="1:22" x14ac:dyDescent="0.15">
      <c r="D47" s="66"/>
      <c r="E47" s="66"/>
      <c r="F47" s="66"/>
      <c r="G47" s="115">
        <f>G46-1</f>
        <v>-1.0000000000000009E-3</v>
      </c>
      <c r="I47" s="117">
        <f t="shared" ref="I47:I68" si="30">EDATE(I46,12)</f>
        <v>38961</v>
      </c>
      <c r="J47" s="114">
        <f t="shared" ref="J47:J57" si="31">J46+0.00354</f>
        <v>0.14641999999999997</v>
      </c>
      <c r="K47" s="269"/>
    </row>
    <row r="48" spans="1:22" x14ac:dyDescent="0.15">
      <c r="A48" s="257" t="s">
        <v>88</v>
      </c>
      <c r="B48" s="257"/>
      <c r="C48" s="257"/>
      <c r="D48" s="257"/>
      <c r="E48" s="257"/>
      <c r="F48" s="257"/>
      <c r="G48" s="257"/>
      <c r="H48" s="12"/>
      <c r="I48" s="117">
        <f t="shared" si="30"/>
        <v>39326</v>
      </c>
      <c r="J48" s="114">
        <f t="shared" si="31"/>
        <v>0.14995999999999995</v>
      </c>
      <c r="K48" s="269"/>
    </row>
    <row r="49" spans="1:30" x14ac:dyDescent="0.15">
      <c r="A49" s="257"/>
      <c r="B49" s="257"/>
      <c r="C49" s="257"/>
      <c r="D49" s="257"/>
      <c r="E49" s="257"/>
      <c r="F49" s="257"/>
      <c r="G49" s="257"/>
      <c r="H49" s="12"/>
      <c r="I49" s="117">
        <f t="shared" si="30"/>
        <v>39692</v>
      </c>
      <c r="J49" s="114">
        <f t="shared" si="31"/>
        <v>0.15349999999999994</v>
      </c>
      <c r="K49" s="269"/>
      <c r="M49" s="20"/>
      <c r="N49" s="20"/>
      <c r="O49" s="20"/>
      <c r="P49" s="20"/>
      <c r="Q49" s="20"/>
      <c r="R49" s="20"/>
      <c r="S49" s="20"/>
      <c r="T49" s="20"/>
    </row>
    <row r="50" spans="1:30" x14ac:dyDescent="0.15">
      <c r="G50" s="66"/>
      <c r="H50" s="66"/>
      <c r="I50" s="117">
        <f t="shared" si="30"/>
        <v>40057</v>
      </c>
      <c r="J50" s="114">
        <f t="shared" si="31"/>
        <v>0.15703999999999993</v>
      </c>
      <c r="K50" s="269"/>
    </row>
    <row r="51" spans="1:30" x14ac:dyDescent="0.15">
      <c r="G51" s="66"/>
      <c r="H51" s="66"/>
      <c r="I51" s="117">
        <f t="shared" si="30"/>
        <v>40422</v>
      </c>
      <c r="J51" s="114">
        <f t="shared" si="31"/>
        <v>0.16057999999999992</v>
      </c>
      <c r="K51" s="269"/>
    </row>
    <row r="52" spans="1:30" x14ac:dyDescent="0.15">
      <c r="I52" s="117">
        <f t="shared" si="30"/>
        <v>40787</v>
      </c>
      <c r="J52" s="114">
        <f t="shared" si="31"/>
        <v>0.1641199999999999</v>
      </c>
      <c r="K52" s="269"/>
    </row>
    <row r="53" spans="1:30" x14ac:dyDescent="0.15">
      <c r="E53" s="117"/>
      <c r="F53" s="117"/>
      <c r="G53" s="117"/>
      <c r="H53" s="117"/>
      <c r="I53" s="117">
        <f t="shared" si="30"/>
        <v>41153</v>
      </c>
      <c r="J53" s="114">
        <f t="shared" si="31"/>
        <v>0.16765999999999989</v>
      </c>
      <c r="K53" s="269"/>
      <c r="L53" s="117"/>
      <c r="M53" s="117"/>
      <c r="N53" s="117"/>
      <c r="O53" s="117"/>
      <c r="P53" s="117"/>
      <c r="Q53" s="117"/>
      <c r="R53" s="117"/>
      <c r="S53" s="117"/>
      <c r="T53" s="117"/>
      <c r="U53" s="117"/>
      <c r="V53" s="117"/>
      <c r="W53" s="117"/>
      <c r="X53" s="117"/>
      <c r="Y53" s="117"/>
      <c r="Z53" s="117"/>
      <c r="AA53" s="117"/>
      <c r="AB53" s="117"/>
      <c r="AC53" s="117"/>
      <c r="AD53" s="117"/>
    </row>
    <row r="54" spans="1:30" x14ac:dyDescent="0.15">
      <c r="E54" s="12"/>
      <c r="F54" s="12"/>
      <c r="I54" s="117">
        <f t="shared" si="30"/>
        <v>41518</v>
      </c>
      <c r="J54" s="114">
        <f t="shared" si="31"/>
        <v>0.17119999999999988</v>
      </c>
      <c r="K54" s="269"/>
    </row>
    <row r="55" spans="1:30" x14ac:dyDescent="0.15">
      <c r="F55" s="12"/>
      <c r="G55" s="12"/>
      <c r="I55" s="117">
        <f t="shared" si="30"/>
        <v>41883</v>
      </c>
      <c r="J55" s="114">
        <f t="shared" si="31"/>
        <v>0.17473999999999987</v>
      </c>
      <c r="K55" s="269"/>
    </row>
    <row r="56" spans="1:30" x14ac:dyDescent="0.15">
      <c r="G56" s="12"/>
      <c r="H56" s="12"/>
      <c r="I56" s="117">
        <f t="shared" si="30"/>
        <v>42248</v>
      </c>
      <c r="J56" s="114">
        <f t="shared" si="31"/>
        <v>0.17827999999999986</v>
      </c>
      <c r="K56" s="269"/>
    </row>
    <row r="57" spans="1:30" x14ac:dyDescent="0.15">
      <c r="H57" s="12"/>
      <c r="I57" s="117">
        <f t="shared" si="30"/>
        <v>42614</v>
      </c>
      <c r="J57" s="114">
        <f t="shared" si="31"/>
        <v>0.18181999999999984</v>
      </c>
      <c r="K57" s="270"/>
      <c r="L57" s="268" t="s">
        <v>79</v>
      </c>
    </row>
    <row r="58" spans="1:30" x14ac:dyDescent="0.15">
      <c r="I58" s="117">
        <f t="shared" si="30"/>
        <v>42979</v>
      </c>
      <c r="J58" s="114">
        <f>J57+0.00118</f>
        <v>0.18299999999999983</v>
      </c>
      <c r="K58" s="281" t="s">
        <v>80</v>
      </c>
      <c r="L58" s="280"/>
    </row>
    <row r="59" spans="1:30" x14ac:dyDescent="0.15">
      <c r="I59" s="117">
        <f t="shared" si="30"/>
        <v>43344</v>
      </c>
      <c r="J59" s="283" t="s">
        <v>81</v>
      </c>
      <c r="K59" s="282"/>
    </row>
    <row r="60" spans="1:30" x14ac:dyDescent="0.15">
      <c r="I60" s="117">
        <f t="shared" si="30"/>
        <v>43709</v>
      </c>
      <c r="J60" s="283"/>
      <c r="K60" s="282"/>
      <c r="L60" s="12"/>
    </row>
    <row r="61" spans="1:30" x14ac:dyDescent="0.15">
      <c r="I61" s="117">
        <f t="shared" si="30"/>
        <v>44075</v>
      </c>
      <c r="J61" s="283"/>
      <c r="K61" s="282"/>
      <c r="L61" s="12"/>
      <c r="M61" s="12"/>
    </row>
    <row r="62" spans="1:30" x14ac:dyDescent="0.15">
      <c r="I62" s="117">
        <f t="shared" si="30"/>
        <v>44440</v>
      </c>
      <c r="J62" s="283"/>
      <c r="K62" s="282"/>
      <c r="M62" s="12"/>
      <c r="N62" s="12"/>
    </row>
    <row r="63" spans="1:30" x14ac:dyDescent="0.15">
      <c r="I63" s="117">
        <f t="shared" si="30"/>
        <v>44805</v>
      </c>
      <c r="J63" s="283"/>
      <c r="K63" s="282"/>
      <c r="N63" s="12"/>
      <c r="O63" s="12"/>
    </row>
    <row r="64" spans="1:30" x14ac:dyDescent="0.15">
      <c r="I64" s="117">
        <f t="shared" si="30"/>
        <v>45170</v>
      </c>
      <c r="J64" s="283"/>
      <c r="K64" s="282"/>
      <c r="O64" s="12"/>
      <c r="P64" s="12"/>
    </row>
    <row r="65" spans="9:29" x14ac:dyDescent="0.15">
      <c r="I65" s="117">
        <f t="shared" si="30"/>
        <v>45536</v>
      </c>
      <c r="J65" s="283"/>
      <c r="K65" s="282"/>
      <c r="P65" s="12"/>
      <c r="Q65" s="12"/>
    </row>
    <row r="66" spans="9:29" x14ac:dyDescent="0.15">
      <c r="I66" s="117">
        <f t="shared" si="30"/>
        <v>45901</v>
      </c>
      <c r="J66" s="283"/>
      <c r="K66" s="282"/>
      <c r="Q66" s="12"/>
      <c r="R66" s="12"/>
    </row>
    <row r="67" spans="9:29" x14ac:dyDescent="0.15">
      <c r="I67" s="117">
        <f t="shared" si="30"/>
        <v>46266</v>
      </c>
      <c r="J67" s="283"/>
      <c r="K67" s="282"/>
      <c r="R67" s="12"/>
      <c r="S67" s="12"/>
    </row>
    <row r="68" spans="9:29" x14ac:dyDescent="0.15">
      <c r="I68" s="117">
        <f t="shared" si="30"/>
        <v>46631</v>
      </c>
      <c r="J68" s="283"/>
      <c r="K68" s="282"/>
      <c r="S68" s="257"/>
      <c r="T68" s="257"/>
    </row>
    <row r="69" spans="9:29" x14ac:dyDescent="0.15">
      <c r="T69" s="257"/>
      <c r="U69" s="257"/>
    </row>
    <row r="70" spans="9:29" x14ac:dyDescent="0.15">
      <c r="U70" s="257"/>
      <c r="V70" s="257"/>
    </row>
    <row r="71" spans="9:29" x14ac:dyDescent="0.15">
      <c r="V71" s="257"/>
      <c r="W71" s="257"/>
    </row>
    <row r="72" spans="9:29" x14ac:dyDescent="0.15">
      <c r="W72" s="257"/>
      <c r="X72" s="257"/>
    </row>
    <row r="73" spans="9:29" x14ac:dyDescent="0.15">
      <c r="X73" s="257"/>
      <c r="Y73" s="257"/>
    </row>
    <row r="74" spans="9:29" x14ac:dyDescent="0.15">
      <c r="Y74" s="257"/>
      <c r="Z74" s="257"/>
    </row>
    <row r="75" spans="9:29" x14ac:dyDescent="0.15">
      <c r="Z75" s="257"/>
      <c r="AA75" s="257"/>
    </row>
    <row r="76" spans="9:29" x14ac:dyDescent="0.15">
      <c r="AA76" s="257"/>
      <c r="AB76" s="257"/>
    </row>
    <row r="77" spans="9:29" x14ac:dyDescent="0.15">
      <c r="AB77" s="257"/>
      <c r="AC77" s="257"/>
    </row>
  </sheetData>
  <mergeCells count="37">
    <mergeCell ref="A1:W3"/>
    <mergeCell ref="Z75:AA75"/>
    <mergeCell ref="AA76:AB76"/>
    <mergeCell ref="AB77:AC77"/>
    <mergeCell ref="T69:U69"/>
    <mergeCell ref="U70:V70"/>
    <mergeCell ref="V71:W71"/>
    <mergeCell ref="W72:X72"/>
    <mergeCell ref="X73:Y73"/>
    <mergeCell ref="Y74:Z74"/>
    <mergeCell ref="S68:T68"/>
    <mergeCell ref="L57:L58"/>
    <mergeCell ref="K58:K68"/>
    <mergeCell ref="J59:J68"/>
    <mergeCell ref="A41:V41"/>
    <mergeCell ref="C15:V15"/>
    <mergeCell ref="B44:B45"/>
    <mergeCell ref="A48:G49"/>
    <mergeCell ref="A44:A45"/>
    <mergeCell ref="K45:K57"/>
    <mergeCell ref="A4:A5"/>
    <mergeCell ref="A37:V37"/>
    <mergeCell ref="A38:V38"/>
    <mergeCell ref="A39:V39"/>
    <mergeCell ref="A40:V40"/>
    <mergeCell ref="A6:A7"/>
    <mergeCell ref="A23:V25"/>
    <mergeCell ref="A30:V30"/>
    <mergeCell ref="A17:V18"/>
    <mergeCell ref="A8:A9"/>
    <mergeCell ref="A10:A12"/>
    <mergeCell ref="C13:M13"/>
    <mergeCell ref="C14:M14"/>
    <mergeCell ref="A33:V36"/>
    <mergeCell ref="A31:V31"/>
    <mergeCell ref="A32:V32"/>
    <mergeCell ref="C10:W12"/>
  </mergeCells>
  <phoneticPr fontId="2"/>
  <dataValidations disablePrompts="1" count="2">
    <dataValidation type="list" allowBlank="1" showInputMessage="1" showErrorMessage="1" sqref="C44:C45" xr:uid="{DE9F2902-C2BB-41B5-8954-5E29AF3519C6}">
      <formula1>$I$44:$I$68</formula1>
    </dataValidation>
    <dataValidation type="list" allowBlank="1" showInputMessage="1" showErrorMessage="1" sqref="D44:D45" xr:uid="{3F5BD469-CFA7-443B-9429-A2821034A64E}">
      <formula1>$J$44:$J$58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03F6-D6ED-4EA6-8F18-74713D4F4EB1}">
  <sheetPr>
    <pageSetUpPr fitToPage="1"/>
  </sheetPr>
  <dimension ref="A1:I43"/>
  <sheetViews>
    <sheetView topLeftCell="B7" zoomScaleNormal="100" workbookViewId="0">
      <selection activeCell="D8" sqref="D8:E8"/>
    </sheetView>
  </sheetViews>
  <sheetFormatPr defaultRowHeight="13.5" x14ac:dyDescent="0.15"/>
  <cols>
    <col min="1" max="1" width="15" customWidth="1"/>
    <col min="2" max="2" width="40.625" customWidth="1"/>
    <col min="3" max="3" width="12.75" customWidth="1"/>
    <col min="4" max="5" width="21" customWidth="1"/>
    <col min="6" max="6" width="40.625" customWidth="1"/>
    <col min="7" max="7" width="10.75" customWidth="1"/>
    <col min="8" max="8" width="41.5" customWidth="1"/>
  </cols>
  <sheetData>
    <row r="1" spans="1:9" x14ac:dyDescent="0.15">
      <c r="B1" s="201" t="s">
        <v>136</v>
      </c>
      <c r="C1" s="201"/>
      <c r="D1" s="201"/>
      <c r="E1" s="201"/>
      <c r="F1" s="201"/>
      <c r="G1" s="201"/>
    </row>
    <row r="2" spans="1:9" x14ac:dyDescent="0.15">
      <c r="B2" s="201"/>
      <c r="C2" s="201"/>
      <c r="D2" s="201"/>
      <c r="E2" s="201"/>
      <c r="F2" s="201"/>
      <c r="G2" s="201"/>
    </row>
    <row r="3" spans="1:9" ht="14.25" thickBot="1" x14ac:dyDescent="0.2">
      <c r="B3" s="201"/>
      <c r="C3" s="201"/>
      <c r="D3" s="201"/>
      <c r="E3" s="201"/>
      <c r="F3" s="201"/>
      <c r="G3" s="201"/>
    </row>
    <row r="4" spans="1:9" ht="18" thickBot="1" x14ac:dyDescent="0.2">
      <c r="B4" s="221" t="s">
        <v>0</v>
      </c>
      <c r="C4" s="222"/>
      <c r="D4" s="222"/>
      <c r="E4" s="223"/>
      <c r="F4" s="205" t="s">
        <v>15</v>
      </c>
      <c r="G4" s="203"/>
      <c r="H4" s="204"/>
    </row>
    <row r="5" spans="1:9" ht="14.25" thickBot="1" x14ac:dyDescent="0.2">
      <c r="A5" s="13" t="s">
        <v>36</v>
      </c>
      <c r="B5" s="33" t="s">
        <v>24</v>
      </c>
      <c r="C5" s="34" t="s">
        <v>25</v>
      </c>
      <c r="D5" s="228" t="s">
        <v>26</v>
      </c>
      <c r="E5" s="229"/>
      <c r="F5" s="35" t="s">
        <v>24</v>
      </c>
      <c r="G5" s="34" t="s">
        <v>25</v>
      </c>
      <c r="H5" s="36" t="s">
        <v>26</v>
      </c>
    </row>
    <row r="6" spans="1:9" ht="30" customHeight="1" x14ac:dyDescent="0.15">
      <c r="A6" s="60">
        <v>780900</v>
      </c>
      <c r="B6" s="230" t="s">
        <v>1</v>
      </c>
      <c r="C6" s="46">
        <f>ROUND($A$6*$D$26,-2)</f>
        <v>831700</v>
      </c>
      <c r="D6" s="224" t="s">
        <v>126</v>
      </c>
      <c r="E6" s="225"/>
      <c r="F6" s="31" t="s">
        <v>16</v>
      </c>
      <c r="G6" s="32" t="s">
        <v>19</v>
      </c>
      <c r="H6" s="1"/>
    </row>
    <row r="7" spans="1:9" ht="30" customHeight="1" x14ac:dyDescent="0.15">
      <c r="A7" s="15"/>
      <c r="B7" s="231"/>
      <c r="C7" s="38">
        <f>ROUND($A$6*$D$27,-2)</f>
        <v>829300</v>
      </c>
      <c r="D7" s="226" t="s">
        <v>127</v>
      </c>
      <c r="E7" s="227"/>
      <c r="F7" s="30" t="s">
        <v>18</v>
      </c>
      <c r="G7" s="18" t="s">
        <v>19</v>
      </c>
      <c r="H7" s="1"/>
    </row>
    <row r="8" spans="1:9" ht="30" customHeight="1" x14ac:dyDescent="0.15">
      <c r="A8" s="15"/>
      <c r="B8" s="232" t="s">
        <v>2</v>
      </c>
      <c r="C8" s="46">
        <f>ROUND($A$6*$D$26,-2)</f>
        <v>831700</v>
      </c>
      <c r="D8" s="224" t="s">
        <v>126</v>
      </c>
      <c r="E8" s="225"/>
      <c r="F8" s="19" t="s">
        <v>17</v>
      </c>
      <c r="G8" s="2" t="s">
        <v>19</v>
      </c>
      <c r="H8" s="17"/>
    </row>
    <row r="9" spans="1:9" ht="30" customHeight="1" x14ac:dyDescent="0.15">
      <c r="A9" s="15"/>
      <c r="B9" s="231"/>
      <c r="C9" s="38">
        <f>ROUND($A$6*$D$27,-2)</f>
        <v>829300</v>
      </c>
      <c r="D9" s="226" t="s">
        <v>127</v>
      </c>
      <c r="E9" s="227"/>
      <c r="F9" s="19" t="s">
        <v>47</v>
      </c>
      <c r="G9" s="2" t="s">
        <v>19</v>
      </c>
      <c r="H9" s="17"/>
    </row>
    <row r="10" spans="1:9" ht="30" customHeight="1" x14ac:dyDescent="0.15">
      <c r="A10" s="61">
        <v>224700</v>
      </c>
      <c r="B10" s="14" t="s">
        <v>6</v>
      </c>
      <c r="C10" s="47">
        <f>ROUND($A$10*$D$26,-2)</f>
        <v>239300</v>
      </c>
      <c r="D10" s="234" t="s">
        <v>128</v>
      </c>
      <c r="E10" s="235"/>
      <c r="F10" s="19" t="s">
        <v>48</v>
      </c>
      <c r="G10" s="2" t="s">
        <v>19</v>
      </c>
      <c r="H10" s="17"/>
    </row>
    <row r="11" spans="1:9" ht="30" customHeight="1" x14ac:dyDescent="0.15">
      <c r="A11" s="61">
        <v>74900</v>
      </c>
      <c r="B11" s="14" t="s">
        <v>7</v>
      </c>
      <c r="C11" s="47">
        <f>ROUND($A$11*$D$26,-2)</f>
        <v>79800</v>
      </c>
      <c r="D11" s="236"/>
      <c r="E11" s="237"/>
      <c r="F11" s="219" t="s">
        <v>22</v>
      </c>
      <c r="G11" s="47">
        <f>C8*1.25</f>
        <v>1039625</v>
      </c>
      <c r="H11" s="50" t="s">
        <v>126</v>
      </c>
      <c r="I11" s="21"/>
    </row>
    <row r="12" spans="1:9" ht="40.15" customHeight="1" x14ac:dyDescent="0.15">
      <c r="A12" s="16"/>
      <c r="B12" s="232" t="s">
        <v>3</v>
      </c>
      <c r="C12" s="46">
        <f>ROUND($A$6*$D$26,-2)</f>
        <v>831700</v>
      </c>
      <c r="D12" s="242" t="s">
        <v>12</v>
      </c>
      <c r="E12" s="48" t="s">
        <v>129</v>
      </c>
      <c r="F12" s="220"/>
      <c r="G12" s="11">
        <f>C9*1.25</f>
        <v>1036625</v>
      </c>
      <c r="H12" s="42" t="s">
        <v>132</v>
      </c>
      <c r="I12" s="21"/>
    </row>
    <row r="13" spans="1:9" ht="40.15" customHeight="1" x14ac:dyDescent="0.15">
      <c r="A13" s="16"/>
      <c r="B13" s="231"/>
      <c r="C13" s="38">
        <f>ROUND($A$6*$D$27,-2)</f>
        <v>829300</v>
      </c>
      <c r="D13" s="243"/>
      <c r="E13" s="39" t="s">
        <v>130</v>
      </c>
      <c r="F13" s="208" t="s">
        <v>19</v>
      </c>
      <c r="G13" s="208"/>
      <c r="H13" s="209"/>
    </row>
    <row r="14" spans="1:9" ht="13.15" customHeight="1" x14ac:dyDescent="0.15">
      <c r="A14" s="10"/>
      <c r="B14" s="14" t="s">
        <v>8</v>
      </c>
      <c r="C14" s="47">
        <f>ROUND($A$10*$D$26,-2)</f>
        <v>239300</v>
      </c>
      <c r="D14" s="243"/>
      <c r="E14" s="245" t="s">
        <v>131</v>
      </c>
      <c r="F14" s="211"/>
      <c r="G14" s="211"/>
      <c r="H14" s="212"/>
    </row>
    <row r="15" spans="1:9" x14ac:dyDescent="0.15">
      <c r="A15" s="10"/>
      <c r="B15" s="14" t="s">
        <v>9</v>
      </c>
      <c r="C15" s="47">
        <f>ROUND($A$11*$D$26,-2)</f>
        <v>79800</v>
      </c>
      <c r="D15" s="244"/>
      <c r="E15" s="245"/>
      <c r="F15" s="211"/>
      <c r="G15" s="211"/>
      <c r="H15" s="212"/>
    </row>
    <row r="16" spans="1:9" x14ac:dyDescent="0.15">
      <c r="A16" s="10"/>
      <c r="B16" s="14" t="s">
        <v>10</v>
      </c>
      <c r="C16" s="47">
        <f>C12</f>
        <v>831700</v>
      </c>
      <c r="D16" s="233" t="s">
        <v>13</v>
      </c>
      <c r="E16" s="245"/>
      <c r="F16" s="211"/>
      <c r="G16" s="211"/>
      <c r="H16" s="212"/>
    </row>
    <row r="17" spans="1:8" x14ac:dyDescent="0.15">
      <c r="A17" s="10"/>
      <c r="B17" s="14" t="s">
        <v>11</v>
      </c>
      <c r="C17" s="47">
        <f>ROUND($A$10*$D$26,-2)</f>
        <v>239300</v>
      </c>
      <c r="D17" s="233"/>
      <c r="E17" s="245"/>
      <c r="F17" s="211"/>
      <c r="G17" s="211"/>
      <c r="H17" s="212"/>
    </row>
    <row r="18" spans="1:8" x14ac:dyDescent="0.15">
      <c r="A18" s="10"/>
      <c r="B18" s="14" t="s">
        <v>9</v>
      </c>
      <c r="C18" s="47">
        <f>ROUND($A$11*$D$26,-2)</f>
        <v>79800</v>
      </c>
      <c r="D18" s="233"/>
      <c r="E18" s="245"/>
      <c r="F18" s="211"/>
      <c r="G18" s="211"/>
      <c r="H18" s="212"/>
    </row>
    <row r="19" spans="1:8" ht="30" customHeight="1" x14ac:dyDescent="0.15">
      <c r="A19" s="16"/>
      <c r="B19" s="251" t="s">
        <v>14</v>
      </c>
      <c r="C19" s="47">
        <f>ROUND($C$8*0.75,-2)</f>
        <v>623800</v>
      </c>
      <c r="D19" s="224" t="s">
        <v>126</v>
      </c>
      <c r="E19" s="225"/>
      <c r="F19" s="211"/>
      <c r="G19" s="211"/>
      <c r="H19" s="212"/>
    </row>
    <row r="20" spans="1:8" ht="30" customHeight="1" x14ac:dyDescent="0.15">
      <c r="A20" s="16"/>
      <c r="B20" s="252"/>
      <c r="C20" s="11">
        <f>ROUND($C$9*0.75,-2)</f>
        <v>622000</v>
      </c>
      <c r="D20" s="226" t="s">
        <v>127</v>
      </c>
      <c r="E20" s="227"/>
      <c r="F20" s="211"/>
      <c r="G20" s="211"/>
      <c r="H20" s="212"/>
    </row>
    <row r="21" spans="1:8" ht="30" customHeight="1" x14ac:dyDescent="0.15">
      <c r="A21" s="16"/>
      <c r="B21" s="251" t="s">
        <v>4</v>
      </c>
      <c r="C21" s="47">
        <f>C19*2</f>
        <v>1247600</v>
      </c>
      <c r="D21" s="224" t="s">
        <v>126</v>
      </c>
      <c r="E21" s="225"/>
      <c r="F21" s="211"/>
      <c r="G21" s="211"/>
      <c r="H21" s="212"/>
    </row>
    <row r="22" spans="1:8" ht="30" customHeight="1" x14ac:dyDescent="0.15">
      <c r="A22" s="16"/>
      <c r="B22" s="252"/>
      <c r="C22" s="11">
        <f>C20*2</f>
        <v>1244000</v>
      </c>
      <c r="D22" s="226" t="s">
        <v>127</v>
      </c>
      <c r="E22" s="227"/>
      <c r="F22" s="211"/>
      <c r="G22" s="211"/>
      <c r="H22" s="212"/>
    </row>
    <row r="23" spans="1:8" ht="13.15" customHeight="1" x14ac:dyDescent="0.15">
      <c r="A23" s="10"/>
      <c r="B23" s="14" t="s">
        <v>23</v>
      </c>
      <c r="C23" s="47">
        <f>ROUND($A$10*$D$26,-2)</f>
        <v>239300</v>
      </c>
      <c r="D23" s="234" t="s">
        <v>128</v>
      </c>
      <c r="E23" s="235"/>
      <c r="F23" s="211"/>
      <c r="G23" s="211"/>
      <c r="H23" s="212"/>
    </row>
    <row r="24" spans="1:8" x14ac:dyDescent="0.15">
      <c r="A24" s="10"/>
      <c r="B24" s="14" t="s">
        <v>5</v>
      </c>
      <c r="C24" s="47">
        <f>ROUND($A$11*$D$26,-2)</f>
        <v>79800</v>
      </c>
      <c r="D24" s="238"/>
      <c r="E24" s="239"/>
      <c r="F24" s="211"/>
      <c r="G24" s="211"/>
      <c r="H24" s="212"/>
    </row>
    <row r="25" spans="1:8" ht="27.75" thickBot="1" x14ac:dyDescent="0.2">
      <c r="A25" s="10"/>
      <c r="B25" s="25" t="s">
        <v>42</v>
      </c>
      <c r="C25" s="49">
        <f>ROUND($C$12*0.75,-2)</f>
        <v>623800</v>
      </c>
      <c r="D25" s="240"/>
      <c r="E25" s="241"/>
      <c r="F25" s="214"/>
      <c r="G25" s="214"/>
      <c r="H25" s="215"/>
    </row>
    <row r="26" spans="1:8" ht="31.9" customHeight="1" x14ac:dyDescent="0.15">
      <c r="B26" s="20"/>
      <c r="C26" s="257" t="s">
        <v>35</v>
      </c>
      <c r="D26" s="51">
        <v>1.0649999999999999</v>
      </c>
      <c r="E26" s="127" t="s">
        <v>97</v>
      </c>
      <c r="F26" s="4"/>
      <c r="G26" s="44" t="s">
        <v>43</v>
      </c>
      <c r="H26" s="43" t="s">
        <v>44</v>
      </c>
    </row>
    <row r="27" spans="1:8" ht="31.9" customHeight="1" thickBot="1" x14ac:dyDescent="0.2">
      <c r="B27" s="20"/>
      <c r="C27" s="257"/>
      <c r="D27" s="37">
        <v>1.0620000000000001</v>
      </c>
      <c r="E27" s="128" t="s">
        <v>94</v>
      </c>
      <c r="F27" s="4"/>
      <c r="G27" s="44" t="s">
        <v>45</v>
      </c>
      <c r="H27" s="126" t="s">
        <v>135</v>
      </c>
    </row>
    <row r="28" spans="1:8" ht="14.25" thickBot="1" x14ac:dyDescent="0.2">
      <c r="B28" s="24" t="s">
        <v>28</v>
      </c>
      <c r="C28" s="23" t="s">
        <v>36</v>
      </c>
      <c r="D28" s="23" t="s">
        <v>37</v>
      </c>
      <c r="E28" s="24" t="s">
        <v>27</v>
      </c>
      <c r="F28" s="23" t="s">
        <v>26</v>
      </c>
      <c r="G28" s="45" t="s">
        <v>46</v>
      </c>
      <c r="H28" s="126" t="s">
        <v>134</v>
      </c>
    </row>
    <row r="29" spans="1:8" x14ac:dyDescent="0.15">
      <c r="B29" s="26" t="s">
        <v>29</v>
      </c>
      <c r="C29" s="62">
        <v>33200</v>
      </c>
      <c r="D29" s="52">
        <f>ROUND(C29*$D$26,-2)</f>
        <v>35400</v>
      </c>
      <c r="E29" s="53">
        <f>$C$23+D29</f>
        <v>274700</v>
      </c>
      <c r="F29" s="249" t="s">
        <v>131</v>
      </c>
    </row>
    <row r="30" spans="1:8" x14ac:dyDescent="0.15">
      <c r="B30" s="27" t="s">
        <v>30</v>
      </c>
      <c r="C30" s="63">
        <v>66300</v>
      </c>
      <c r="D30" s="54">
        <f>ROUND(C30*$D$26,-2)</f>
        <v>70600</v>
      </c>
      <c r="E30" s="55">
        <f>$C$23+D30</f>
        <v>309900</v>
      </c>
      <c r="F30" s="249"/>
    </row>
    <row r="31" spans="1:8" x14ac:dyDescent="0.15">
      <c r="B31" s="27" t="s">
        <v>31</v>
      </c>
      <c r="C31" s="63">
        <v>99500</v>
      </c>
      <c r="D31" s="54">
        <f>ROUND(C31*$D$26,-2)</f>
        <v>106000</v>
      </c>
      <c r="E31" s="55">
        <f>$C$23+D31</f>
        <v>345300</v>
      </c>
      <c r="F31" s="249"/>
    </row>
    <row r="32" spans="1:8" x14ac:dyDescent="0.15">
      <c r="B32" s="27" t="s">
        <v>32</v>
      </c>
      <c r="C32" s="63">
        <v>132600</v>
      </c>
      <c r="D32" s="54">
        <f>ROUND(C32*$D$26,-2)</f>
        <v>141200</v>
      </c>
      <c r="E32" s="55">
        <f>$C$23+D32</f>
        <v>380500</v>
      </c>
      <c r="F32" s="249"/>
    </row>
    <row r="33" spans="1:8" ht="14.25" thickBot="1" x14ac:dyDescent="0.2">
      <c r="B33" s="28" t="s">
        <v>33</v>
      </c>
      <c r="C33" s="64">
        <v>165800</v>
      </c>
      <c r="D33" s="56">
        <f>ROUND(C33*$D$26,-2)</f>
        <v>176600</v>
      </c>
      <c r="E33" s="57">
        <f>$C$23+D33</f>
        <v>415900</v>
      </c>
      <c r="F33" s="250"/>
    </row>
    <row r="34" spans="1:8" ht="14.25" thickBot="1" x14ac:dyDescent="0.2">
      <c r="B34" s="12"/>
      <c r="C34" s="12"/>
      <c r="D34" s="12"/>
      <c r="E34" s="4"/>
      <c r="F34" s="9"/>
    </row>
    <row r="35" spans="1:8" ht="36" customHeight="1" thickBot="1" x14ac:dyDescent="0.2">
      <c r="B35" s="247" t="s">
        <v>34</v>
      </c>
      <c r="C35" s="23" t="s">
        <v>36</v>
      </c>
      <c r="D35" s="23" t="s">
        <v>37</v>
      </c>
      <c r="E35" s="23" t="s">
        <v>26</v>
      </c>
    </row>
    <row r="36" spans="1:8" ht="36" customHeight="1" thickBot="1" x14ac:dyDescent="0.2">
      <c r="B36" s="247"/>
      <c r="C36" s="248">
        <v>1628</v>
      </c>
      <c r="D36" s="58">
        <f>ROUND($C$36*$D$26,0)</f>
        <v>1734</v>
      </c>
      <c r="E36" s="59" t="s">
        <v>126</v>
      </c>
      <c r="F36" s="22"/>
    </row>
    <row r="37" spans="1:8" ht="36" customHeight="1" thickBot="1" x14ac:dyDescent="0.2">
      <c r="B37" s="247"/>
      <c r="C37" s="248"/>
      <c r="D37" s="40">
        <f>ROUND($C$36*$D$27,0)</f>
        <v>1729</v>
      </c>
      <c r="E37" s="41" t="s">
        <v>132</v>
      </c>
      <c r="F37" s="22"/>
    </row>
    <row r="38" spans="1:8" ht="14.25" thickBot="1" x14ac:dyDescent="0.2">
      <c r="B38" s="3"/>
      <c r="C38" s="5"/>
      <c r="D38" s="5"/>
      <c r="E38" s="5"/>
    </row>
    <row r="39" spans="1:8" ht="14.25" thickBot="1" x14ac:dyDescent="0.2">
      <c r="B39" s="29"/>
      <c r="C39" s="8" t="s">
        <v>133</v>
      </c>
    </row>
    <row r="40" spans="1:8" ht="22.5" x14ac:dyDescent="0.15">
      <c r="B40" s="7" t="s">
        <v>39</v>
      </c>
      <c r="C40" s="253">
        <v>510000</v>
      </c>
      <c r="D40" s="255" t="s">
        <v>49</v>
      </c>
      <c r="E40" s="256"/>
      <c r="F40" s="256"/>
      <c r="G40" s="65"/>
      <c r="H40" s="65"/>
    </row>
    <row r="41" spans="1:8" ht="23.25" thickBot="1" x14ac:dyDescent="0.2">
      <c r="B41" s="6" t="s">
        <v>38</v>
      </c>
      <c r="C41" s="254"/>
    </row>
    <row r="43" spans="1:8" x14ac:dyDescent="0.15">
      <c r="A43" s="119" t="s">
        <v>84</v>
      </c>
      <c r="B43" s="246" t="s">
        <v>83</v>
      </c>
      <c r="C43" s="246"/>
      <c r="D43" s="246"/>
      <c r="E43" s="246"/>
      <c r="F43" s="246"/>
    </row>
  </sheetData>
  <mergeCells count="31">
    <mergeCell ref="B43:F43"/>
    <mergeCell ref="D23:E25"/>
    <mergeCell ref="C26:C27"/>
    <mergeCell ref="F29:F33"/>
    <mergeCell ref="B35:B37"/>
    <mergeCell ref="C36:C37"/>
    <mergeCell ref="C40:C41"/>
    <mergeCell ref="D40:F40"/>
    <mergeCell ref="B8:B9"/>
    <mergeCell ref="D8:E8"/>
    <mergeCell ref="D9:E9"/>
    <mergeCell ref="D10:E11"/>
    <mergeCell ref="F11:F12"/>
    <mergeCell ref="B12:B13"/>
    <mergeCell ref="D12:D15"/>
    <mergeCell ref="F13:H25"/>
    <mergeCell ref="E14:E18"/>
    <mergeCell ref="D16:D18"/>
    <mergeCell ref="B19:B20"/>
    <mergeCell ref="D19:E19"/>
    <mergeCell ref="D20:E20"/>
    <mergeCell ref="B21:B22"/>
    <mergeCell ref="D21:E21"/>
    <mergeCell ref="D22:E22"/>
    <mergeCell ref="B1:G3"/>
    <mergeCell ref="B4:E4"/>
    <mergeCell ref="F4:H4"/>
    <mergeCell ref="D5:E5"/>
    <mergeCell ref="B6:B7"/>
    <mergeCell ref="D6:E6"/>
    <mergeCell ref="D7:E7"/>
  </mergeCells>
  <phoneticPr fontId="2"/>
  <hyperlinks>
    <hyperlink ref="H27" r:id="rId1" display="「振替加算額算出一覧表(令和6年度)」を参照" xr:uid="{D7924DA8-4C61-47EA-A022-551D14A6FBB3}"/>
    <hyperlink ref="H28" r:id="rId2" display="「経過的寡婦加算額算出一覧表(令和6年度)」を参照" xr:uid="{0775316E-AE2A-49B6-9C13-B66D089E0821}"/>
  </hyperlinks>
  <pageMargins left="0.7" right="0.7" top="0.75" bottom="0.75" header="0.3" footer="0.3"/>
  <pageSetup paperSize="9" scale="56" orientation="landscape" horizontalDpi="4294967293"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令和4年度</vt:lpstr>
      <vt:lpstr>新規裁定者及び既裁定者用(令和5年度)</vt:lpstr>
      <vt:lpstr>新規裁定者及び既裁定者用(令和6年度)</vt:lpstr>
      <vt:lpstr>在職老齢年金制度の支給停止調整額の推移について</vt:lpstr>
      <vt:lpstr>新規裁定者及び既裁定者用(令和7年度)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ishichan</dc:creator>
  <cp:lastModifiedBy>利人 石川</cp:lastModifiedBy>
  <cp:lastPrinted>2024-04-01T07:49:04Z</cp:lastPrinted>
  <dcterms:created xsi:type="dcterms:W3CDTF">2017-04-07T06:23:22Z</dcterms:created>
  <dcterms:modified xsi:type="dcterms:W3CDTF">2026-01-23T07:49:34Z</dcterms:modified>
</cp:coreProperties>
</file>