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ishi5\Desktop\さくらインターネット_wp関係\新ホームページ作成\sroffice_ishikawa\トップページ\"/>
    </mc:Choice>
  </mc:AlternateContent>
  <xr:revisionPtr revIDLastSave="0" documentId="13_ncr:1_{2134C5C6-E47F-44D7-8A0C-CBFF9E58B76F}" xr6:coauthVersionLast="47" xr6:coauthVersionMax="47" xr10:uidLastSave="{00000000-0000-0000-0000-000000000000}"/>
  <bookViews>
    <workbookView xWindow="-120" yWindow="-120" windowWidth="29040" windowHeight="15720" firstSheet="3" activeTab="5" xr2:uid="{00000000-000D-0000-FFFF-FFFF00000000}"/>
  </bookViews>
  <sheets>
    <sheet name="令和4年度" sheetId="3" r:id="rId1"/>
    <sheet name="新規裁定者及び既裁定者用(令和5年度)" sheetId="4" r:id="rId2"/>
    <sheet name="新規裁定者及び既裁定者用(令和6年度)" sheetId="1" r:id="rId3"/>
    <sheet name="在職老齢年金制度の支給停止調整額の推移について" sheetId="2" r:id="rId4"/>
    <sheet name="新規裁定者及び既裁定者用(令和7年度)" sheetId="5" r:id="rId5"/>
    <sheet name="新規裁定者及び既裁定者用(令和8年度)"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7" i="6" l="1"/>
  <c r="D36" i="6"/>
  <c r="D33" i="6"/>
  <c r="D32" i="6"/>
  <c r="D31" i="6"/>
  <c r="D30" i="6"/>
  <c r="D29" i="6"/>
  <c r="C24" i="6"/>
  <c r="C23" i="6"/>
  <c r="E33" i="6" s="1"/>
  <c r="C18" i="6"/>
  <c r="C17" i="6"/>
  <c r="C15" i="6"/>
  <c r="C14" i="6"/>
  <c r="C13" i="6"/>
  <c r="C12" i="6"/>
  <c r="C16" i="6" s="1"/>
  <c r="C11" i="6"/>
  <c r="C10" i="6"/>
  <c r="C9" i="6"/>
  <c r="C20" i="6" s="1"/>
  <c r="C22" i="6" s="1"/>
  <c r="C8" i="6"/>
  <c r="C19" i="6" s="1"/>
  <c r="C21" i="6" s="1"/>
  <c r="C7" i="6"/>
  <c r="C6" i="6"/>
  <c r="C4" i="2"/>
  <c r="D4" i="2"/>
  <c r="E4" i="2"/>
  <c r="F4" i="2"/>
  <c r="G4" i="2"/>
  <c r="H4" i="2"/>
  <c r="I4" i="2"/>
  <c r="J4" i="2" s="1"/>
  <c r="K4" i="2" s="1"/>
  <c r="L4" i="2" s="1"/>
  <c r="M4" i="2" s="1"/>
  <c r="N4" i="2" s="1"/>
  <c r="O4" i="2" s="1"/>
  <c r="P4" i="2" s="1"/>
  <c r="Q4" i="2" s="1"/>
  <c r="R4" i="2" s="1"/>
  <c r="S4" i="2" s="1"/>
  <c r="T4" i="2" s="1"/>
  <c r="U4" i="2" s="1"/>
  <c r="V4" i="2" s="1"/>
  <c r="C5" i="2"/>
  <c r="D5" i="2" s="1"/>
  <c r="E5" i="2" s="1"/>
  <c r="F5" i="2" s="1"/>
  <c r="G5" i="2" s="1"/>
  <c r="H5" i="2" s="1"/>
  <c r="I5" i="2" s="1"/>
  <c r="J5" i="2" s="1"/>
  <c r="K5" i="2" s="1"/>
  <c r="L5" i="2" s="1"/>
  <c r="M5" i="2" s="1"/>
  <c r="N5" i="2" s="1"/>
  <c r="O5" i="2" s="1"/>
  <c r="Q5" i="2"/>
  <c r="R5" i="2"/>
  <c r="S5" i="2" s="1"/>
  <c r="T5" i="2" s="1"/>
  <c r="U5" i="2" s="1"/>
  <c r="V5" i="2" s="1"/>
  <c r="B7" i="2"/>
  <c r="C7" i="2" s="1"/>
  <c r="B8" i="2"/>
  <c r="B9" i="2"/>
  <c r="W7" i="2"/>
  <c r="X7" i="2" s="1"/>
  <c r="D37" i="5"/>
  <c r="D36" i="5"/>
  <c r="D33" i="5"/>
  <c r="D32" i="5"/>
  <c r="D31" i="5"/>
  <c r="D30" i="5"/>
  <c r="D29" i="5"/>
  <c r="C25" i="5"/>
  <c r="C24" i="5"/>
  <c r="C23" i="5"/>
  <c r="E31" i="5" s="1"/>
  <c r="C20" i="5"/>
  <c r="C22" i="5" s="1"/>
  <c r="C19" i="5"/>
  <c r="C21" i="5" s="1"/>
  <c r="C18" i="5"/>
  <c r="C17" i="5"/>
  <c r="C16" i="5"/>
  <c r="C15" i="5"/>
  <c r="C14" i="5"/>
  <c r="C13" i="5"/>
  <c r="C12" i="5"/>
  <c r="C11" i="5"/>
  <c r="C10" i="5"/>
  <c r="C9" i="5"/>
  <c r="G12" i="5" s="1"/>
  <c r="C8" i="5"/>
  <c r="G11" i="5" s="1"/>
  <c r="C7" i="5"/>
  <c r="C6" i="5"/>
  <c r="D34" i="4"/>
  <c r="D32" i="4"/>
  <c r="D30" i="4"/>
  <c r="D29" i="4"/>
  <c r="D28" i="4"/>
  <c r="D27" i="4"/>
  <c r="D26" i="4"/>
  <c r="C19" i="4"/>
  <c r="C18" i="4"/>
  <c r="C15" i="4"/>
  <c r="C14" i="4"/>
  <c r="C13" i="4"/>
  <c r="C12" i="4"/>
  <c r="C11" i="4"/>
  <c r="C10" i="4"/>
  <c r="C20" i="4" s="1"/>
  <c r="C9" i="4"/>
  <c r="C8" i="4"/>
  <c r="C7" i="4"/>
  <c r="C16" i="4" s="1"/>
  <c r="C17" i="4" s="1"/>
  <c r="D34" i="3"/>
  <c r="D32" i="3"/>
  <c r="D30" i="3"/>
  <c r="D29" i="3"/>
  <c r="D28" i="3"/>
  <c r="D27" i="3"/>
  <c r="D26" i="3"/>
  <c r="C19" i="3"/>
  <c r="C18" i="3"/>
  <c r="E27" i="3" s="1"/>
  <c r="C16" i="3"/>
  <c r="C17" i="3" s="1"/>
  <c r="C15" i="3"/>
  <c r="C14" i="3"/>
  <c r="C13" i="3"/>
  <c r="C12" i="3"/>
  <c r="F11" i="3"/>
  <c r="C11" i="3"/>
  <c r="C10" i="3"/>
  <c r="C20" i="3" s="1"/>
  <c r="C9" i="3"/>
  <c r="C8" i="3"/>
  <c r="C7" i="3"/>
  <c r="I45" i="2"/>
  <c r="C8" i="2" l="1"/>
  <c r="C9" i="2" s="1"/>
  <c r="D7" i="2"/>
  <c r="C25" i="6"/>
  <c r="G11" i="6"/>
  <c r="E29" i="6"/>
  <c r="G12" i="6"/>
  <c r="E30" i="6"/>
  <c r="E31" i="6"/>
  <c r="E32" i="6"/>
  <c r="W5" i="2"/>
  <c r="X5" i="2" s="1"/>
  <c r="W4" i="2"/>
  <c r="X4" i="2" s="1"/>
  <c r="W8" i="2"/>
  <c r="W9" i="2" s="1"/>
  <c r="X8" i="2"/>
  <c r="X9" i="2" s="1"/>
  <c r="E33" i="5"/>
  <c r="E32" i="5"/>
  <c r="E29" i="5"/>
  <c r="E30" i="5"/>
  <c r="E26" i="3"/>
  <c r="E28" i="3"/>
  <c r="E29" i="3"/>
  <c r="E30" i="3"/>
  <c r="E30" i="4"/>
  <c r="E28" i="4"/>
  <c r="E26" i="4"/>
  <c r="E27" i="4"/>
  <c r="F11" i="4"/>
  <c r="E29" i="4"/>
  <c r="E45" i="2"/>
  <c r="F45" i="2" s="1"/>
  <c r="E44" i="2"/>
  <c r="F44" i="2" s="1"/>
  <c r="D8" i="2" l="1"/>
  <c r="D9" i="2" s="1"/>
  <c r="E7" i="2"/>
  <c r="F46" i="2"/>
  <c r="F47" i="2" s="1"/>
  <c r="E8" i="2" l="1"/>
  <c r="E9" i="2" s="1"/>
  <c r="F7" i="2"/>
  <c r="H47" i="2"/>
  <c r="H48" i="2" s="1"/>
  <c r="H49" i="2" s="1"/>
  <c r="H50" i="2" s="1"/>
  <c r="H51" i="2" s="1"/>
  <c r="H52" i="2" s="1"/>
  <c r="H53" i="2" s="1"/>
  <c r="H54" i="2" s="1"/>
  <c r="H55" i="2" s="1"/>
  <c r="H56" i="2" s="1"/>
  <c r="H57" i="2" s="1"/>
  <c r="H58" i="2" s="1"/>
  <c r="H59" i="2" s="1"/>
  <c r="H60" i="2" s="1"/>
  <c r="H61" i="2" s="1"/>
  <c r="H62" i="2" s="1"/>
  <c r="H63" i="2" s="1"/>
  <c r="H64" i="2" s="1"/>
  <c r="H65" i="2" s="1"/>
  <c r="H66" i="2" s="1"/>
  <c r="H67" i="2" s="1"/>
  <c r="H68" i="2" s="1"/>
  <c r="I46" i="2"/>
  <c r="I47" i="2" s="1"/>
  <c r="I48" i="2" s="1"/>
  <c r="I49" i="2" s="1"/>
  <c r="I50" i="2" s="1"/>
  <c r="I51" i="2" s="1"/>
  <c r="I52" i="2" s="1"/>
  <c r="I53" i="2" s="1"/>
  <c r="I54" i="2" s="1"/>
  <c r="I55" i="2" s="1"/>
  <c r="I56" i="2" s="1"/>
  <c r="I57" i="2" s="1"/>
  <c r="I58" i="2" s="1"/>
  <c r="F8" i="2" l="1"/>
  <c r="F9" i="2" s="1"/>
  <c r="G7" i="2"/>
  <c r="D37" i="1"/>
  <c r="D36" i="1"/>
  <c r="C13" i="1"/>
  <c r="C12" i="1"/>
  <c r="C25" i="1" s="1"/>
  <c r="C9" i="1"/>
  <c r="C20" i="1" s="1"/>
  <c r="C8" i="1"/>
  <c r="C19" i="1" s="1"/>
  <c r="C21" i="1" s="1"/>
  <c r="C7" i="1"/>
  <c r="C6" i="1"/>
  <c r="C24" i="1"/>
  <c r="C23" i="1"/>
  <c r="C18" i="1"/>
  <c r="C17" i="1"/>
  <c r="C15" i="1"/>
  <c r="C14" i="1"/>
  <c r="C11" i="1"/>
  <c r="C10" i="1"/>
  <c r="G8" i="2" l="1"/>
  <c r="G9" i="2" s="1"/>
  <c r="H7" i="2"/>
  <c r="C16" i="1"/>
  <c r="G12" i="1"/>
  <c r="G11" i="1"/>
  <c r="I7" i="2" l="1"/>
  <c r="H8" i="2"/>
  <c r="H9" i="2" s="1"/>
  <c r="C22" i="1"/>
  <c r="D33" i="1"/>
  <c r="E33" i="1" s="1"/>
  <c r="D32" i="1"/>
  <c r="E32" i="1" s="1"/>
  <c r="D31" i="1"/>
  <c r="E31" i="1" s="1"/>
  <c r="D30" i="1"/>
  <c r="E30" i="1" s="1"/>
  <c r="D29" i="1"/>
  <c r="E29" i="1" s="1"/>
  <c r="I8" i="2" l="1"/>
  <c r="I9" i="2" s="1"/>
  <c r="J7" i="2"/>
  <c r="J8" i="2" l="1"/>
  <c r="J9" i="2" s="1"/>
  <c r="K7" i="2"/>
  <c r="K8" i="2" l="1"/>
  <c r="K9" i="2" s="1"/>
  <c r="L7" i="2"/>
  <c r="L8" i="2" l="1"/>
  <c r="L9" i="2" s="1"/>
  <c r="M7" i="2"/>
  <c r="M8" i="2" l="1"/>
  <c r="M9" i="2" s="1"/>
  <c r="N7" i="2"/>
  <c r="N8" i="2" l="1"/>
  <c r="N9" i="2" s="1"/>
  <c r="O7" i="2"/>
  <c r="P7" i="2" l="1"/>
  <c r="O8" i="2"/>
  <c r="O9" i="2" s="1"/>
  <c r="Q7" i="2" l="1"/>
  <c r="P8" i="2"/>
  <c r="P9" i="2" s="1"/>
  <c r="R7" i="2" l="1"/>
  <c r="Q8" i="2"/>
  <c r="Q9" i="2" s="1"/>
  <c r="R8" i="2" l="1"/>
  <c r="R9" i="2" s="1"/>
  <c r="S7" i="2"/>
  <c r="T7" i="2" l="1"/>
  <c r="S8" i="2"/>
  <c r="S9" i="2" s="1"/>
  <c r="U7" i="2" l="1"/>
  <c r="T8" i="2"/>
  <c r="T9" i="2" s="1"/>
  <c r="V7" i="2" l="1"/>
  <c r="V8" i="2" s="1"/>
  <c r="V9" i="2" s="1"/>
  <c r="U8" i="2"/>
  <c r="U9" i="2" s="1"/>
</calcChain>
</file>

<file path=xl/sharedStrings.xml><?xml version="1.0" encoding="utf-8"?>
<sst xmlns="http://schemas.openxmlformats.org/spreadsheetml/2006/main" count="425" uniqueCount="148">
  <si>
    <t>100円単位</t>
    <rPh sb="3" eb="4">
      <t>エン</t>
    </rPh>
    <rPh sb="4" eb="6">
      <t>タンイ</t>
    </rPh>
    <phoneticPr fontId="2"/>
  </si>
  <si>
    <t>満額の老齢基礎年金</t>
    <rPh sb="0" eb="2">
      <t>マンガク</t>
    </rPh>
    <rPh sb="3" eb="7">
      <t>ロウレイキソ</t>
    </rPh>
    <rPh sb="7" eb="9">
      <t>ネンキン</t>
    </rPh>
    <phoneticPr fontId="2"/>
  </si>
  <si>
    <t>障害基礎年金</t>
    <rPh sb="0" eb="2">
      <t>ショウガイ</t>
    </rPh>
    <rPh sb="2" eb="4">
      <t>キソ</t>
    </rPh>
    <rPh sb="4" eb="6">
      <t>ネンキン</t>
    </rPh>
    <phoneticPr fontId="2"/>
  </si>
  <si>
    <t>遺族基礎年金</t>
    <rPh sb="0" eb="2">
      <t>イゾク</t>
    </rPh>
    <rPh sb="2" eb="6">
      <t>キソネンキン</t>
    </rPh>
    <phoneticPr fontId="2"/>
  </si>
  <si>
    <t>障害手当金の最低保障額
(障害厚生年金の最低保障額の2倍)</t>
    <rPh sb="0" eb="2">
      <t>ショウガイ</t>
    </rPh>
    <rPh sb="2" eb="4">
      <t>テアテ</t>
    </rPh>
    <rPh sb="4" eb="5">
      <t>キン</t>
    </rPh>
    <rPh sb="6" eb="8">
      <t>サイテイ</t>
    </rPh>
    <rPh sb="8" eb="10">
      <t>ホショウ</t>
    </rPh>
    <rPh sb="10" eb="11">
      <t>ガク</t>
    </rPh>
    <rPh sb="27" eb="28">
      <t>バイ</t>
    </rPh>
    <phoneticPr fontId="2"/>
  </si>
  <si>
    <t>加給年金額(第3子以降)</t>
    <rPh sb="0" eb="2">
      <t>カキュウ</t>
    </rPh>
    <rPh sb="2" eb="4">
      <t>ネンキン</t>
    </rPh>
    <rPh sb="4" eb="5">
      <t>ガク</t>
    </rPh>
    <rPh sb="6" eb="7">
      <t>ダイ</t>
    </rPh>
    <rPh sb="8" eb="9">
      <t>シ</t>
    </rPh>
    <rPh sb="9" eb="11">
      <t>イコウ</t>
    </rPh>
    <phoneticPr fontId="2"/>
  </si>
  <si>
    <t>障害基礎年金(第1子及び第2子)</t>
    <rPh sb="0" eb="2">
      <t>ショウガイ</t>
    </rPh>
    <rPh sb="2" eb="4">
      <t>キソ</t>
    </rPh>
    <rPh sb="4" eb="6">
      <t>ネンキン</t>
    </rPh>
    <phoneticPr fontId="2"/>
  </si>
  <si>
    <t>障害基礎年金(第3子以降)</t>
    <rPh sb="0" eb="2">
      <t>ショウガイ</t>
    </rPh>
    <rPh sb="2" eb="4">
      <t>キソ</t>
    </rPh>
    <rPh sb="4" eb="6">
      <t>ネンキン</t>
    </rPh>
    <rPh sb="10" eb="12">
      <t>イコウ</t>
    </rPh>
    <phoneticPr fontId="2"/>
  </si>
  <si>
    <t>遺族基礎年金(第1子及び第2子)</t>
    <rPh sb="0" eb="2">
      <t>イゾク</t>
    </rPh>
    <rPh sb="2" eb="4">
      <t>キソ</t>
    </rPh>
    <rPh sb="4" eb="6">
      <t>ネンキン</t>
    </rPh>
    <phoneticPr fontId="2"/>
  </si>
  <si>
    <t>遺族基礎年金(第3子以降)</t>
    <rPh sb="0" eb="2">
      <t>イゾク</t>
    </rPh>
    <rPh sb="2" eb="4">
      <t>キソ</t>
    </rPh>
    <rPh sb="4" eb="6">
      <t>ネンキン</t>
    </rPh>
    <rPh sb="10" eb="12">
      <t>イコウ</t>
    </rPh>
    <phoneticPr fontId="2"/>
  </si>
  <si>
    <t>遺族基礎年金(第1子)</t>
    <rPh sb="0" eb="2">
      <t>イゾク</t>
    </rPh>
    <rPh sb="2" eb="4">
      <t>キソ</t>
    </rPh>
    <rPh sb="4" eb="6">
      <t>ネンキン</t>
    </rPh>
    <phoneticPr fontId="2"/>
  </si>
  <si>
    <t>遺族基礎年金(第2子)</t>
    <rPh sb="0" eb="2">
      <t>イゾク</t>
    </rPh>
    <rPh sb="2" eb="4">
      <t>キソ</t>
    </rPh>
    <rPh sb="4" eb="6">
      <t>ネンキン</t>
    </rPh>
    <phoneticPr fontId="2"/>
  </si>
  <si>
    <t>受給権者が配偶者と子の場合</t>
    <rPh sb="0" eb="2">
      <t>ジュキュウ</t>
    </rPh>
    <rPh sb="2" eb="3">
      <t>ケン</t>
    </rPh>
    <rPh sb="3" eb="4">
      <t>シャ</t>
    </rPh>
    <rPh sb="5" eb="8">
      <t>ハイグウシャ</t>
    </rPh>
    <rPh sb="9" eb="10">
      <t>コ</t>
    </rPh>
    <rPh sb="11" eb="13">
      <t>バアイ</t>
    </rPh>
    <phoneticPr fontId="2"/>
  </si>
  <si>
    <t>受給権者が子だけの場合</t>
    <rPh sb="0" eb="2">
      <t>ジュキュウ</t>
    </rPh>
    <rPh sb="2" eb="3">
      <t>ケン</t>
    </rPh>
    <rPh sb="3" eb="4">
      <t>シャ</t>
    </rPh>
    <rPh sb="5" eb="6">
      <t>コ</t>
    </rPh>
    <rPh sb="9" eb="11">
      <t>バアイ</t>
    </rPh>
    <phoneticPr fontId="2"/>
  </si>
  <si>
    <t>障害厚生年金の最低保障額
(2級の障害基礎年金の額×3/4)</t>
    <rPh sb="0" eb="2">
      <t>ショウガイ</t>
    </rPh>
    <rPh sb="2" eb="4">
      <t>コウセイ</t>
    </rPh>
    <rPh sb="4" eb="6">
      <t>ネンキン</t>
    </rPh>
    <rPh sb="7" eb="9">
      <t>サイテイ</t>
    </rPh>
    <rPh sb="9" eb="11">
      <t>ホショウ</t>
    </rPh>
    <rPh sb="11" eb="12">
      <t>ガク</t>
    </rPh>
    <rPh sb="15" eb="16">
      <t>キュウ</t>
    </rPh>
    <rPh sb="17" eb="19">
      <t>ショウガイ</t>
    </rPh>
    <rPh sb="19" eb="21">
      <t>キソ</t>
    </rPh>
    <rPh sb="21" eb="23">
      <t>ネンキン</t>
    </rPh>
    <rPh sb="24" eb="25">
      <t>ガク</t>
    </rPh>
    <phoneticPr fontId="2"/>
  </si>
  <si>
    <t>1円単位</t>
    <rPh sb="1" eb="2">
      <t>エン</t>
    </rPh>
    <rPh sb="2" eb="4">
      <t>タンイ</t>
    </rPh>
    <phoneticPr fontId="2"/>
  </si>
  <si>
    <t>納付済月数等に応じて算出する老齢基礎年金</t>
    <rPh sb="0" eb="2">
      <t>ノウフ</t>
    </rPh>
    <rPh sb="2" eb="3">
      <t>ズ</t>
    </rPh>
    <rPh sb="3" eb="4">
      <t>ゲツ</t>
    </rPh>
    <rPh sb="4" eb="5">
      <t>スウ</t>
    </rPh>
    <rPh sb="5" eb="6">
      <t>トウ</t>
    </rPh>
    <rPh sb="7" eb="8">
      <t>オウ</t>
    </rPh>
    <rPh sb="10" eb="12">
      <t>サンシュツ</t>
    </rPh>
    <rPh sb="14" eb="16">
      <t>ロウレイ</t>
    </rPh>
    <rPh sb="16" eb="18">
      <t>キソ</t>
    </rPh>
    <rPh sb="18" eb="20">
      <t>ネンキン</t>
    </rPh>
    <phoneticPr fontId="2"/>
  </si>
  <si>
    <t>寡婦年金</t>
    <rPh sb="0" eb="2">
      <t>カフ</t>
    </rPh>
    <rPh sb="2" eb="4">
      <t>ネンキン</t>
    </rPh>
    <phoneticPr fontId="2"/>
  </si>
  <si>
    <t>加入期間に応じて算出する
老齢厚生年金・障害厚生年金・遺族厚生年金</t>
    <rPh sb="0" eb="2">
      <t>カニュウ</t>
    </rPh>
    <rPh sb="2" eb="4">
      <t>キカン</t>
    </rPh>
    <rPh sb="5" eb="6">
      <t>オウ</t>
    </rPh>
    <rPh sb="8" eb="10">
      <t>サンシュツ</t>
    </rPh>
    <rPh sb="13" eb="15">
      <t>ロウレイ</t>
    </rPh>
    <rPh sb="15" eb="17">
      <t>コウセイ</t>
    </rPh>
    <rPh sb="17" eb="19">
      <t>ネンキン</t>
    </rPh>
    <rPh sb="20" eb="22">
      <t>ショウガイ</t>
    </rPh>
    <rPh sb="22" eb="24">
      <t>コウセイ</t>
    </rPh>
    <rPh sb="24" eb="26">
      <t>ネンキン</t>
    </rPh>
    <rPh sb="27" eb="29">
      <t>イゾク</t>
    </rPh>
    <rPh sb="29" eb="31">
      <t>コウセイ</t>
    </rPh>
    <rPh sb="31" eb="33">
      <t>ネンキン</t>
    </rPh>
    <phoneticPr fontId="2"/>
  </si>
  <si>
    <t>-</t>
    <phoneticPr fontId="2"/>
  </si>
  <si>
    <t>-</t>
    <phoneticPr fontId="2"/>
  </si>
  <si>
    <t>-</t>
    <phoneticPr fontId="2"/>
  </si>
  <si>
    <t>1級の障害基礎年金(2級の障害基礎年金×1.25)</t>
    <rPh sb="1" eb="2">
      <t>キュウ</t>
    </rPh>
    <rPh sb="3" eb="5">
      <t>ショウガイ</t>
    </rPh>
    <rPh sb="5" eb="7">
      <t>キソ</t>
    </rPh>
    <rPh sb="7" eb="9">
      <t>ネンキン</t>
    </rPh>
    <rPh sb="11" eb="12">
      <t>キュウ</t>
    </rPh>
    <rPh sb="13" eb="15">
      <t>ショウガイ</t>
    </rPh>
    <rPh sb="15" eb="17">
      <t>キソ</t>
    </rPh>
    <rPh sb="17" eb="19">
      <t>ネンキン</t>
    </rPh>
    <phoneticPr fontId="2"/>
  </si>
  <si>
    <t>加給年金額(配偶者、第1子及び第2子)</t>
    <rPh sb="0" eb="2">
      <t>カキュウ</t>
    </rPh>
    <rPh sb="2" eb="4">
      <t>ネンキン</t>
    </rPh>
    <rPh sb="4" eb="5">
      <t>ガク</t>
    </rPh>
    <rPh sb="6" eb="9">
      <t>ハイグウシャ</t>
    </rPh>
    <rPh sb="10" eb="11">
      <t>ダイ</t>
    </rPh>
    <rPh sb="12" eb="13">
      <t>シ</t>
    </rPh>
    <rPh sb="13" eb="14">
      <t>オヨ</t>
    </rPh>
    <rPh sb="15" eb="16">
      <t>ダイ</t>
    </rPh>
    <rPh sb="17" eb="18">
      <t>コ</t>
    </rPh>
    <phoneticPr fontId="2"/>
  </si>
  <si>
    <t>種類</t>
    <rPh sb="0" eb="2">
      <t>シュルイ</t>
    </rPh>
    <phoneticPr fontId="2"/>
  </si>
  <si>
    <t>年金額</t>
    <rPh sb="0" eb="2">
      <t>ネンキン</t>
    </rPh>
    <rPh sb="2" eb="3">
      <t>ガク</t>
    </rPh>
    <phoneticPr fontId="2"/>
  </si>
  <si>
    <t>備考</t>
    <rPh sb="0" eb="2">
      <t>ビコウ</t>
    </rPh>
    <phoneticPr fontId="2"/>
  </si>
  <si>
    <t>加給年金額+特別加算額</t>
    <rPh sb="0" eb="4">
      <t>カキュウネンキン</t>
    </rPh>
    <rPh sb="4" eb="5">
      <t>ガク</t>
    </rPh>
    <rPh sb="6" eb="8">
      <t>トクベツ</t>
    </rPh>
    <rPh sb="8" eb="10">
      <t>カサン</t>
    </rPh>
    <rPh sb="10" eb="11">
      <t>ガク</t>
    </rPh>
    <phoneticPr fontId="2"/>
  </si>
  <si>
    <t>配偶者に係る加給年金額に加算される特別加算額</t>
    <rPh sb="0" eb="3">
      <t>ハイグウシャ</t>
    </rPh>
    <rPh sb="4" eb="5">
      <t>カカ</t>
    </rPh>
    <rPh sb="6" eb="8">
      <t>カキュウ</t>
    </rPh>
    <rPh sb="8" eb="10">
      <t>ネンキン</t>
    </rPh>
    <rPh sb="10" eb="11">
      <t>ガク</t>
    </rPh>
    <rPh sb="12" eb="14">
      <t>カサン</t>
    </rPh>
    <rPh sb="17" eb="19">
      <t>トクベツ</t>
    </rPh>
    <rPh sb="19" eb="21">
      <t>カサン</t>
    </rPh>
    <rPh sb="21" eb="22">
      <t>ガク</t>
    </rPh>
    <phoneticPr fontId="2"/>
  </si>
  <si>
    <t>S9.4.2〜S15.4.1(受給権者の生年月日)</t>
    <rPh sb="15" eb="18">
      <t>ジュキュウケン</t>
    </rPh>
    <rPh sb="18" eb="19">
      <t>シャ</t>
    </rPh>
    <rPh sb="20" eb="24">
      <t>セイネンガッピ</t>
    </rPh>
    <phoneticPr fontId="2"/>
  </si>
  <si>
    <t>S15.4.2〜S16.4.1(受給権者の生年月日)</t>
    <phoneticPr fontId="2"/>
  </si>
  <si>
    <t>S16.4.2〜S17.4.1(受給権者の生年月日)</t>
    <phoneticPr fontId="2"/>
  </si>
  <si>
    <t>S17.4.2〜S18.4.1(受給権者の生年月日)</t>
    <phoneticPr fontId="2"/>
  </si>
  <si>
    <t>S18.4.2以後(受給権者の生年月日)</t>
    <rPh sb="7" eb="9">
      <t>イゴ</t>
    </rPh>
    <phoneticPr fontId="2"/>
  </si>
  <si>
    <t>特別支給の老齢厚生年金の「定額部分」の定額単価</t>
    <rPh sb="0" eb="2">
      <t>トクベツ</t>
    </rPh>
    <rPh sb="2" eb="4">
      <t>シキュウ</t>
    </rPh>
    <rPh sb="5" eb="7">
      <t>ロウレイ</t>
    </rPh>
    <rPh sb="7" eb="9">
      <t>コウセイ</t>
    </rPh>
    <rPh sb="9" eb="11">
      <t>ネンキン</t>
    </rPh>
    <rPh sb="13" eb="15">
      <t>テイガク</t>
    </rPh>
    <rPh sb="15" eb="17">
      <t>ブブン</t>
    </rPh>
    <rPh sb="19" eb="21">
      <t>テイガク</t>
    </rPh>
    <rPh sb="21" eb="23">
      <t>タンカ</t>
    </rPh>
    <phoneticPr fontId="2"/>
  </si>
  <si>
    <t>改定率➡</t>
    <rPh sb="0" eb="2">
      <t>カイテイ</t>
    </rPh>
    <rPh sb="2" eb="3">
      <t>リツ</t>
    </rPh>
    <phoneticPr fontId="2"/>
  </si>
  <si>
    <t>法本来の額</t>
    <rPh sb="0" eb="1">
      <t>ホウ</t>
    </rPh>
    <rPh sb="1" eb="3">
      <t>ホンライ</t>
    </rPh>
    <rPh sb="4" eb="5">
      <t>ガク</t>
    </rPh>
    <phoneticPr fontId="2"/>
  </si>
  <si>
    <t>改定後</t>
    <rPh sb="0" eb="2">
      <t>カイテイ</t>
    </rPh>
    <rPh sb="2" eb="3">
      <t>ゴ</t>
    </rPh>
    <phoneticPr fontId="2"/>
  </si>
  <si>
    <t>在職老齢年金に関する60歳台後半及び70歳以降の
「支給停止調整額」</t>
    <rPh sb="0" eb="6">
      <t>ザイショクロウレイネンキン</t>
    </rPh>
    <rPh sb="7" eb="8">
      <t>カン</t>
    </rPh>
    <rPh sb="12" eb="13">
      <t>サイ</t>
    </rPh>
    <rPh sb="13" eb="14">
      <t>ダイ</t>
    </rPh>
    <rPh sb="14" eb="16">
      <t>コウハン</t>
    </rPh>
    <rPh sb="16" eb="17">
      <t>オヨ</t>
    </rPh>
    <rPh sb="20" eb="21">
      <t>サイ</t>
    </rPh>
    <rPh sb="21" eb="23">
      <t>イコウ</t>
    </rPh>
    <rPh sb="26" eb="28">
      <t>シキュウ</t>
    </rPh>
    <rPh sb="28" eb="30">
      <t>テイシ</t>
    </rPh>
    <rPh sb="30" eb="32">
      <t>チョウセイ</t>
    </rPh>
    <rPh sb="32" eb="33">
      <t>ガク</t>
    </rPh>
    <phoneticPr fontId="2"/>
  </si>
  <si>
    <t>在職老齢年金に関する60歳台前半の
「支給停止調整額」</t>
    <rPh sb="0" eb="6">
      <t>ザイショクロウレイネンキン</t>
    </rPh>
    <rPh sb="7" eb="8">
      <t>カン</t>
    </rPh>
    <rPh sb="12" eb="13">
      <t>サイ</t>
    </rPh>
    <rPh sb="13" eb="14">
      <t>ダイ</t>
    </rPh>
    <rPh sb="14" eb="16">
      <t>ゼンハン</t>
    </rPh>
    <rPh sb="19" eb="21">
      <t>シキュウ</t>
    </rPh>
    <rPh sb="21" eb="23">
      <t>テイシ</t>
    </rPh>
    <rPh sb="23" eb="25">
      <t>チョウセイ</t>
    </rPh>
    <rPh sb="25" eb="26">
      <t>ガク</t>
    </rPh>
    <phoneticPr fontId="2"/>
  </si>
  <si>
    <t>備考</t>
    <rPh sb="0" eb="2">
      <t>ビコウ</t>
    </rPh>
    <phoneticPr fontId="2"/>
  </si>
  <si>
    <t>法本来の額</t>
    <rPh sb="0" eb="1">
      <t>ホウ</t>
    </rPh>
    <rPh sb="1" eb="3">
      <t>ホンライ</t>
    </rPh>
    <rPh sb="4" eb="5">
      <t>ガク</t>
    </rPh>
    <phoneticPr fontId="2"/>
  </si>
  <si>
    <r>
      <t>中高齢寡婦加算額</t>
    </r>
    <r>
      <rPr>
        <b/>
        <sz val="11"/>
        <color rgb="FFFF0000"/>
        <rFont val="ＭＳ Ｐゴシック"/>
        <family val="3"/>
        <charset val="128"/>
        <scheme val="minor"/>
      </rPr>
      <t>※1</t>
    </r>
    <r>
      <rPr>
        <b/>
        <sz val="11"/>
        <color theme="1"/>
        <rFont val="ＭＳ Ｐゴシック"/>
        <family val="3"/>
        <charset val="128"/>
        <scheme val="minor"/>
      </rPr>
      <t xml:space="preserve">
(遺族基礎年金の額×3/4)</t>
    </r>
    <rPh sb="0" eb="3">
      <t>チュウコウレイ</t>
    </rPh>
    <rPh sb="3" eb="5">
      <t>カフ</t>
    </rPh>
    <rPh sb="5" eb="7">
      <t>カサン</t>
    </rPh>
    <rPh sb="7" eb="8">
      <t>ガク</t>
    </rPh>
    <rPh sb="12" eb="14">
      <t>イゾク</t>
    </rPh>
    <rPh sb="14" eb="16">
      <t>キソ</t>
    </rPh>
    <rPh sb="16" eb="18">
      <t>ネンキン</t>
    </rPh>
    <rPh sb="19" eb="20">
      <t>ガク</t>
    </rPh>
    <phoneticPr fontId="2"/>
  </si>
  <si>
    <t>※1</t>
    <phoneticPr fontId="2"/>
  </si>
  <si>
    <t>妻が40歳以上65歳未満である間に加算されるものであるから、新規裁定者の遺族基礎年金の3/4となるもの。</t>
    <rPh sb="0" eb="1">
      <t>ツマ</t>
    </rPh>
    <rPh sb="4" eb="5">
      <t>サイ</t>
    </rPh>
    <rPh sb="5" eb="7">
      <t>イジョウ</t>
    </rPh>
    <rPh sb="9" eb="10">
      <t>サイ</t>
    </rPh>
    <rPh sb="10" eb="12">
      <t>ミマン</t>
    </rPh>
    <rPh sb="15" eb="16">
      <t>カン</t>
    </rPh>
    <rPh sb="17" eb="19">
      <t>カサン</t>
    </rPh>
    <rPh sb="30" eb="32">
      <t>シンキ</t>
    </rPh>
    <rPh sb="32" eb="34">
      <t>サイテイ</t>
    </rPh>
    <rPh sb="34" eb="35">
      <t>シャ</t>
    </rPh>
    <rPh sb="36" eb="38">
      <t>イゾク</t>
    </rPh>
    <rPh sb="38" eb="40">
      <t>キソ</t>
    </rPh>
    <rPh sb="40" eb="42">
      <t>ネンキン</t>
    </rPh>
    <phoneticPr fontId="2"/>
  </si>
  <si>
    <t>※2</t>
    <phoneticPr fontId="2"/>
  </si>
  <si>
    <t>※3</t>
    <phoneticPr fontId="2"/>
  </si>
  <si>
    <r>
      <t>振替加算</t>
    </r>
    <r>
      <rPr>
        <b/>
        <sz val="11"/>
        <color rgb="FFFF0000"/>
        <rFont val="ＭＳ Ｐゴシック"/>
        <family val="3"/>
        <charset val="128"/>
        <scheme val="minor"/>
      </rPr>
      <t>※2</t>
    </r>
    <rPh sb="0" eb="2">
      <t>フリカエ</t>
    </rPh>
    <rPh sb="2" eb="4">
      <t>カサン</t>
    </rPh>
    <phoneticPr fontId="2"/>
  </si>
  <si>
    <r>
      <t>経過的寡婦加算</t>
    </r>
    <r>
      <rPr>
        <b/>
        <sz val="11"/>
        <color rgb="FFFF0000"/>
        <rFont val="ＭＳ Ｐゴシック"/>
        <family val="3"/>
        <charset val="128"/>
        <scheme val="minor"/>
      </rPr>
      <t>※3</t>
    </r>
    <rPh sb="0" eb="3">
      <t>ケイカテキ</t>
    </rPh>
    <rPh sb="3" eb="7">
      <t>カフカサン</t>
    </rPh>
    <phoneticPr fontId="2"/>
  </si>
  <si>
    <t>※　令和4年4月1日以後、「支給停止調整額」となっています。</t>
    <phoneticPr fontId="2"/>
  </si>
  <si>
    <t>年度</t>
    <rPh sb="0" eb="2">
      <t>ネンド</t>
    </rPh>
    <phoneticPr fontId="2"/>
  </si>
  <si>
    <t>&lt;厚生年金保険法から抜粋&gt;</t>
  </si>
  <si>
    <t>（支給停止）</t>
  </si>
  <si>
    <t>第46条</t>
  </si>
  <si>
    <t>1(第1項)と2(第2項)は省略</t>
  </si>
  <si>
    <t>（再評価率の改定等）</t>
  </si>
  <si>
    <t>第43条の2</t>
  </si>
  <si>
    <t>ロ　当該年度の初日の属する年の5年前の年における物価指数に対する当該年度の初日の属する年の前々年における物価指数の比率</t>
  </si>
  <si>
    <r>
      <t>一　当該年度の初日の属する年の前々年の物価指数（総務省において作成する年平均の全国消費者物価指数をいう。以下同じ。）に対する当該年度の初日の属する年の前年の物価指数の比率</t>
    </r>
    <r>
      <rPr>
        <b/>
        <sz val="11"/>
        <color rgb="FFFF0000"/>
        <rFont val="ＭＳ Ｐゴシック"/>
        <family val="3"/>
        <charset val="128"/>
        <scheme val="minor"/>
      </rPr>
      <t>➡つまり「物価変動率」</t>
    </r>
    <rPh sb="90" eb="92">
      <t>ブッカ</t>
    </rPh>
    <rPh sb="92" eb="95">
      <t>ヘンドウリツ</t>
    </rPh>
    <phoneticPr fontId="2"/>
  </si>
  <si>
    <t>二　イに掲げる率をロに掲げる率で除して得た率の3乗根となる率</t>
    <phoneticPr fontId="2"/>
  </si>
  <si>
    <t>イ　0.910から当該年度の初日の属する年の3年前の年の9月1日におけるこの法律の規定による保険料率（以下「保険料率」という。）の2分の1に相当する率を控除して得た率</t>
  </si>
  <si>
    <t>ロ　0.910から当該年度の初日の属する年の4年前の年の9月1日における保険料率の2分の1に相当する率を控除して得た率</t>
  </si>
  <si>
    <r>
      <t>三　イに掲げる率をロに掲げる率で除して得た率</t>
    </r>
    <r>
      <rPr>
        <b/>
        <sz val="11"/>
        <color rgb="FFFF0000"/>
        <rFont val="ＭＳ Ｐゴシック"/>
        <family val="3"/>
        <charset val="128"/>
        <scheme val="minor"/>
      </rPr>
      <t>➡つまり、「可処分所得割合変化率」のことを言っているものと考えます。</t>
    </r>
    <rPh sb="43" eb="44">
      <t>イ</t>
    </rPh>
    <rPh sb="51" eb="52">
      <t>カンガ</t>
    </rPh>
    <phoneticPr fontId="2"/>
  </si>
  <si>
    <t>➡「イに掲げる率をロに掲げる率で除して得た率」とすることで、「２年度前から４年度前までの３年度平均の実質賃金変動率」が導き出されるものと考えます。</t>
    <rPh sb="50" eb="52">
      <t>ジッシツ</t>
    </rPh>
    <rPh sb="59" eb="60">
      <t>ミチビ</t>
    </rPh>
    <rPh sb="61" eb="62">
      <t>ダ</t>
    </rPh>
    <phoneticPr fontId="2"/>
  </si>
  <si>
    <r>
      <t>再評価率については、毎年度、第1号に掲げる率（以下「</t>
    </r>
    <r>
      <rPr>
        <b/>
        <sz val="11"/>
        <color theme="7" tint="-0.249977111117893"/>
        <rFont val="ＭＳ Ｐゴシック"/>
        <family val="3"/>
        <charset val="128"/>
        <scheme val="minor"/>
      </rPr>
      <t>物価変動率</t>
    </r>
    <r>
      <rPr>
        <b/>
        <sz val="11"/>
        <color theme="1"/>
        <rFont val="ＭＳ Ｐゴシック"/>
        <family val="3"/>
        <charset val="128"/>
        <scheme val="minor"/>
      </rPr>
      <t>」という。）に第2号及び第3号に掲げる率を乗じて得た率（以下「</t>
    </r>
    <r>
      <rPr>
        <b/>
        <sz val="11"/>
        <color theme="7" tint="-0.249977111117893"/>
        <rFont val="ＭＳ Ｐゴシック"/>
        <family val="3"/>
        <charset val="128"/>
        <scheme val="minor"/>
      </rPr>
      <t>名目手取り賃金変動率</t>
    </r>
    <r>
      <rPr>
        <b/>
        <sz val="11"/>
        <color theme="1"/>
        <rFont val="ＭＳ Ｐゴシック"/>
        <family val="3"/>
        <charset val="128"/>
        <scheme val="minor"/>
      </rPr>
      <t>」という。）を基準として改定し、当該年度の4月以降の保険給付について適用する。</t>
    </r>
    <phoneticPr fontId="2"/>
  </si>
  <si>
    <t>在職老齢年金制度の基準額（「支給停止調整額」）の改定の仕組みについては、厚生年金保険第46条第3項に定められています。下記ご参照下さい。ただ、法律の条文は往々にして、理解し辛い部分があります。余り深く考えると頭が混乱してしまいますので、当方としましても十分な解説ができておりません。その点、ご了承下さいますようお願い申し上げます。</t>
    <rPh sb="27" eb="29">
      <t>シク</t>
    </rPh>
    <rPh sb="59" eb="61">
      <t>カキ</t>
    </rPh>
    <rPh sb="62" eb="64">
      <t>サンショウ</t>
    </rPh>
    <rPh sb="64" eb="65">
      <t>クダ</t>
    </rPh>
    <rPh sb="71" eb="73">
      <t>ホウリツ</t>
    </rPh>
    <rPh sb="74" eb="76">
      <t>ジョウブン</t>
    </rPh>
    <rPh sb="77" eb="79">
      <t>オウオウ</t>
    </rPh>
    <rPh sb="83" eb="85">
      <t>リカイ</t>
    </rPh>
    <rPh sb="86" eb="87">
      <t>ヅラ</t>
    </rPh>
    <rPh sb="88" eb="90">
      <t>ブブン</t>
    </rPh>
    <rPh sb="96" eb="97">
      <t>アマ</t>
    </rPh>
    <rPh sb="98" eb="99">
      <t>フカ</t>
    </rPh>
    <rPh sb="100" eb="101">
      <t>カンガ</t>
    </rPh>
    <rPh sb="104" eb="105">
      <t>アタマ</t>
    </rPh>
    <rPh sb="106" eb="108">
      <t>コンラン</t>
    </rPh>
    <rPh sb="118" eb="120">
      <t>トウホウ</t>
    </rPh>
    <rPh sb="126" eb="128">
      <t>ジュウブン</t>
    </rPh>
    <rPh sb="129" eb="131">
      <t>カイセツ</t>
    </rPh>
    <rPh sb="143" eb="144">
      <t>テン</t>
    </rPh>
    <rPh sb="146" eb="148">
      <t>リョウショウ</t>
    </rPh>
    <rPh sb="148" eb="149">
      <t>クダ</t>
    </rPh>
    <rPh sb="156" eb="157">
      <t>ネガ</t>
    </rPh>
    <rPh sb="158" eb="159">
      <t>モウ</t>
    </rPh>
    <rPh sb="160" eb="161">
      <t>ア</t>
    </rPh>
    <phoneticPr fontId="2"/>
  </si>
  <si>
    <t>(厚生年金保険法第46条第3項に規定された額)</t>
    <rPh sb="1" eb="8">
      <t>コウセイネンキンホケンホウ</t>
    </rPh>
    <rPh sb="8" eb="9">
      <t>ダイ</t>
    </rPh>
    <rPh sb="11" eb="12">
      <t>ジョウ</t>
    </rPh>
    <rPh sb="12" eb="13">
      <t>ダイ</t>
    </rPh>
    <rPh sb="14" eb="15">
      <t>コウ</t>
    </rPh>
    <rPh sb="16" eb="18">
      <t>キテイ</t>
    </rPh>
    <rPh sb="21" eb="22">
      <t>ガク</t>
    </rPh>
    <phoneticPr fontId="2"/>
  </si>
  <si>
    <r>
      <t>名目賃金変動率</t>
    </r>
    <r>
      <rPr>
        <b/>
        <sz val="11"/>
        <color rgb="FFFF0000"/>
        <rFont val="ＭＳ Ｐゴシック"/>
        <family val="3"/>
        <charset val="128"/>
        <scheme val="minor"/>
      </rPr>
      <t xml:space="preserve">※1
</t>
    </r>
    <r>
      <rPr>
        <b/>
        <sz val="11"/>
        <color theme="1"/>
        <rFont val="ＭＳ Ｐゴシック"/>
        <family val="3"/>
        <charset val="128"/>
        <scheme val="minor"/>
      </rPr>
      <t>の推移</t>
    </r>
    <rPh sb="11" eb="13">
      <t>スイイ</t>
    </rPh>
    <phoneticPr fontId="2"/>
  </si>
  <si>
    <t>※1</t>
    <phoneticPr fontId="2"/>
  </si>
  <si>
    <t>※2</t>
    <phoneticPr fontId="2"/>
  </si>
  <si>
    <t>※3</t>
    <phoneticPr fontId="2"/>
  </si>
  <si>
    <r>
      <rPr>
        <b/>
        <sz val="11"/>
        <color rgb="FFFF0000"/>
        <rFont val="ＭＳ Ｐゴシック"/>
        <family val="3"/>
        <charset val="128"/>
        <scheme val="minor"/>
      </rPr>
      <t>※1</t>
    </r>
    <r>
      <rPr>
        <b/>
        <sz val="11"/>
        <color theme="1"/>
        <rFont val="ＭＳ Ｐゴシック"/>
        <family val="3"/>
        <charset val="128"/>
        <scheme val="minor"/>
      </rPr>
      <t>の算式は要するに、「名目手取り賃金変動率</t>
    </r>
    <r>
      <rPr>
        <b/>
        <sz val="11"/>
        <color rgb="FFFF0000"/>
        <rFont val="ＭＳ Ｐゴシック"/>
        <family val="3"/>
        <charset val="128"/>
        <scheme val="minor"/>
      </rPr>
      <t>※3</t>
    </r>
    <r>
      <rPr>
        <b/>
        <sz val="11"/>
        <color theme="1"/>
        <rFont val="ＭＳ Ｐゴシック"/>
        <family val="3"/>
        <charset val="128"/>
        <scheme val="minor"/>
      </rPr>
      <t>」から「可処分所得割合変化率」を控除したものになると考えます。</t>
    </r>
    <rPh sb="3" eb="5">
      <t>サンシキ</t>
    </rPh>
    <rPh sb="6" eb="7">
      <t>ヨウ</t>
    </rPh>
    <rPh sb="12" eb="14">
      <t>メイモク</t>
    </rPh>
    <rPh sb="14" eb="16">
      <t>テド</t>
    </rPh>
    <rPh sb="17" eb="22">
      <t>チンギンヘンドウリツ</t>
    </rPh>
    <rPh sb="28" eb="33">
      <t>カショブンショトク</t>
    </rPh>
    <rPh sb="33" eb="35">
      <t>ワリアイ</t>
    </rPh>
    <rPh sb="35" eb="37">
      <t>ヘンカ</t>
    </rPh>
    <rPh sb="37" eb="38">
      <t>リツ</t>
    </rPh>
    <rPh sb="40" eb="42">
      <t>コウジョ</t>
    </rPh>
    <rPh sb="50" eb="51">
      <t>カンガ</t>
    </rPh>
    <phoneticPr fontId="2"/>
  </si>
  <si>
    <t>「名目賃金変動率の推移」欄上段にある数値は当該年度において算出された「名目賃金変動率」で、下段にある数値は当該年度の前年度(平成17年度は除く)の下段にある数値と当該年度の上段にある数値を掛け合わせたものです。この掛け合わせた数値に厚生年金保険法第46条第3項に規定された額である480,000円を乗じることで当該年度の在職老齢年金制度の基準額である「支給停止調整額」が算出されることになります。なお、厚生年金保険法第46条第3項にも規定されておりますように、算出された額の5,000円未満の端数については切り捨てられ、5,000円以上10,000円未満の端数については10,000円に切り上げられることになります。従って、上記表の最下段にある額が当該年度において適用される「支給停止調整額」となります。</t>
    <rPh sb="9" eb="11">
      <t>スイイ</t>
    </rPh>
    <rPh sb="12" eb="13">
      <t>ラン</t>
    </rPh>
    <rPh sb="13" eb="15">
      <t>ジョウダン</t>
    </rPh>
    <rPh sb="18" eb="20">
      <t>スウチ</t>
    </rPh>
    <rPh sb="21" eb="23">
      <t>トウガイ</t>
    </rPh>
    <rPh sb="23" eb="25">
      <t>ネンド</t>
    </rPh>
    <rPh sb="29" eb="31">
      <t>サンシュツ</t>
    </rPh>
    <rPh sb="35" eb="42">
      <t>メイモクチンギンヘンドウリツ</t>
    </rPh>
    <rPh sb="45" eb="47">
      <t>ゲダン</t>
    </rPh>
    <rPh sb="50" eb="52">
      <t>スウチ</t>
    </rPh>
    <rPh sb="53" eb="55">
      <t>トウガイ</t>
    </rPh>
    <rPh sb="55" eb="57">
      <t>ネンド</t>
    </rPh>
    <rPh sb="58" eb="61">
      <t>ゼンネンド</t>
    </rPh>
    <rPh sb="62" eb="64">
      <t>ヘイセイ</t>
    </rPh>
    <rPh sb="66" eb="68">
      <t>ネンド</t>
    </rPh>
    <rPh sb="69" eb="70">
      <t>ノゾ</t>
    </rPh>
    <rPh sb="73" eb="75">
      <t>ゲダン</t>
    </rPh>
    <rPh sb="78" eb="80">
      <t>スウチ</t>
    </rPh>
    <rPh sb="81" eb="83">
      <t>トウガイ</t>
    </rPh>
    <rPh sb="83" eb="85">
      <t>ネンド</t>
    </rPh>
    <rPh sb="86" eb="88">
      <t>ジョウダン</t>
    </rPh>
    <rPh sb="91" eb="93">
      <t>スウチ</t>
    </rPh>
    <rPh sb="94" eb="95">
      <t>カ</t>
    </rPh>
    <rPh sb="96" eb="97">
      <t>ア</t>
    </rPh>
    <rPh sb="107" eb="108">
      <t>カ</t>
    </rPh>
    <rPh sb="109" eb="110">
      <t>ア</t>
    </rPh>
    <rPh sb="113" eb="115">
      <t>スウチ</t>
    </rPh>
    <rPh sb="116" eb="124">
      <t>コウセイネンキンホケンホウダイ</t>
    </rPh>
    <rPh sb="126" eb="127">
      <t>ジョウ</t>
    </rPh>
    <rPh sb="127" eb="128">
      <t>ダイ</t>
    </rPh>
    <rPh sb="129" eb="130">
      <t>コウ</t>
    </rPh>
    <rPh sb="131" eb="133">
      <t>キテイ</t>
    </rPh>
    <rPh sb="136" eb="137">
      <t>ガク</t>
    </rPh>
    <rPh sb="147" eb="148">
      <t>エン</t>
    </rPh>
    <rPh sb="149" eb="150">
      <t>ジョウ</t>
    </rPh>
    <rPh sb="155" eb="159">
      <t>トウガイネンド</t>
    </rPh>
    <rPh sb="160" eb="164">
      <t>ザイショクロウレイ</t>
    </rPh>
    <rPh sb="164" eb="166">
      <t>ネンキン</t>
    </rPh>
    <rPh sb="166" eb="168">
      <t>セイド</t>
    </rPh>
    <rPh sb="169" eb="171">
      <t>キジュン</t>
    </rPh>
    <rPh sb="171" eb="172">
      <t>ガク</t>
    </rPh>
    <rPh sb="176" eb="178">
      <t>シキュウ</t>
    </rPh>
    <rPh sb="178" eb="180">
      <t>テイシ</t>
    </rPh>
    <rPh sb="180" eb="182">
      <t>チョウセイ</t>
    </rPh>
    <rPh sb="182" eb="183">
      <t>ガク</t>
    </rPh>
    <rPh sb="185" eb="187">
      <t>サンシュツ</t>
    </rPh>
    <rPh sb="201" eb="209">
      <t>コウセイネンキンホケンホウダイ</t>
    </rPh>
    <rPh sb="211" eb="213">
      <t>ジョウダイ</t>
    </rPh>
    <rPh sb="214" eb="215">
      <t>コウ</t>
    </rPh>
    <rPh sb="217" eb="219">
      <t>キテイ</t>
    </rPh>
    <rPh sb="230" eb="232">
      <t>サンシュツ</t>
    </rPh>
    <rPh sb="235" eb="236">
      <t>ガク</t>
    </rPh>
    <rPh sb="242" eb="243">
      <t>エン</t>
    </rPh>
    <rPh sb="243" eb="245">
      <t>ミマン</t>
    </rPh>
    <rPh sb="246" eb="248">
      <t>ハスウ</t>
    </rPh>
    <rPh sb="253" eb="254">
      <t>キ</t>
    </rPh>
    <rPh sb="255" eb="256">
      <t>ス</t>
    </rPh>
    <rPh sb="265" eb="266">
      <t>エン</t>
    </rPh>
    <rPh sb="266" eb="268">
      <t>イジョウ</t>
    </rPh>
    <rPh sb="274" eb="275">
      <t>エン</t>
    </rPh>
    <rPh sb="275" eb="277">
      <t>ミマン</t>
    </rPh>
    <rPh sb="278" eb="280">
      <t>ハスウ</t>
    </rPh>
    <rPh sb="291" eb="292">
      <t>エン</t>
    </rPh>
    <rPh sb="293" eb="294">
      <t>キ</t>
    </rPh>
    <rPh sb="295" eb="296">
      <t>ア</t>
    </rPh>
    <rPh sb="308" eb="309">
      <t>シタガ</t>
    </rPh>
    <rPh sb="312" eb="314">
      <t>ジョウキ</t>
    </rPh>
    <rPh sb="314" eb="315">
      <t>ヒョウ</t>
    </rPh>
    <rPh sb="316" eb="319">
      <t>サイゲダン</t>
    </rPh>
    <rPh sb="322" eb="323">
      <t>ガク</t>
    </rPh>
    <rPh sb="324" eb="326">
      <t>トウガイ</t>
    </rPh>
    <rPh sb="326" eb="328">
      <t>ネンド</t>
    </rPh>
    <rPh sb="332" eb="334">
      <t>テキヨウ</t>
    </rPh>
    <rPh sb="338" eb="342">
      <t>シキュウテイシ</t>
    </rPh>
    <rPh sb="342" eb="345">
      <t>チョウセイガク</t>
    </rPh>
    <phoneticPr fontId="2"/>
  </si>
  <si>
    <t>×1/2</t>
    <phoneticPr fontId="2"/>
  </si>
  <si>
    <t>➡平成16年改正前</t>
    <rPh sb="1" eb="3">
      <t>ヘイセイ</t>
    </rPh>
    <rPh sb="5" eb="6">
      <t>ネン</t>
    </rPh>
    <rPh sb="6" eb="8">
      <t>カイセイ</t>
    </rPh>
    <rPh sb="8" eb="9">
      <t>マエ</t>
    </rPh>
    <phoneticPr fontId="2"/>
  </si>
  <si>
    <r>
      <t>名目賃金変動率＝（前年の）物価変動率×（2年度前から4年度前までの3年度平均の）実質賃金変動率</t>
    </r>
    <r>
      <rPr>
        <b/>
        <sz val="11"/>
        <color rgb="FFFF0000"/>
        <rFont val="ＭＳ Ｐゴシック"/>
        <family val="3"/>
        <charset val="128"/>
        <scheme val="minor"/>
      </rPr>
      <t>※2</t>
    </r>
    <phoneticPr fontId="2"/>
  </si>
  <si>
    <t>イ</t>
    <phoneticPr fontId="2"/>
  </si>
  <si>
    <t>ロ</t>
    <phoneticPr fontId="2"/>
  </si>
  <si>
    <t>0.354ずつ引き上げ</t>
    <rPh sb="7" eb="8">
      <t>ヒ</t>
    </rPh>
    <rPh sb="9" eb="10">
      <t>ア</t>
    </rPh>
    <phoneticPr fontId="2"/>
  </si>
  <si>
    <t>0.118
引上げ</t>
    <rPh sb="6" eb="8">
      <t>ヒキア</t>
    </rPh>
    <phoneticPr fontId="2"/>
  </si>
  <si>
    <t>料率固定</t>
    <rPh sb="0" eb="2">
      <t>リョウリツ</t>
    </rPh>
    <rPh sb="2" eb="4">
      <t>コテイ</t>
    </rPh>
    <phoneticPr fontId="2"/>
  </si>
  <si>
    <t>↓</t>
    <phoneticPr fontId="2"/>
  </si>
  <si>
    <t>在職老齢年金制度の「支給停止調整額」の推移について</t>
    <rPh sb="0" eb="4">
      <t>ザイショクロウレイ</t>
    </rPh>
    <rPh sb="4" eb="6">
      <t>ネンキン</t>
    </rPh>
    <rPh sb="6" eb="8">
      <t>セイド</t>
    </rPh>
    <rPh sb="10" eb="16">
      <t>シキュウテイシチョウセイ</t>
    </rPh>
    <rPh sb="16" eb="17">
      <t>ガク</t>
    </rPh>
    <rPh sb="19" eb="21">
      <t>スイイ</t>
    </rPh>
    <phoneticPr fontId="2"/>
  </si>
  <si>
    <t>在職老齢年金制度の「支給停止調整額」の推移について、別シートに解説しています。ご参照下さい。</t>
    <rPh sb="26" eb="27">
      <t>ベツ</t>
    </rPh>
    <rPh sb="31" eb="33">
      <t>カイセツ</t>
    </rPh>
    <rPh sb="40" eb="42">
      <t>サンショウ</t>
    </rPh>
    <rPh sb="42" eb="43">
      <t>クダ</t>
    </rPh>
    <phoneticPr fontId="2"/>
  </si>
  <si>
    <t>※</t>
    <phoneticPr fontId="2"/>
  </si>
  <si>
    <t>&lt;可処分所得割合変化率の計算シート&gt;</t>
    <rPh sb="1" eb="6">
      <t>カショブンショトク</t>
    </rPh>
    <rPh sb="6" eb="8">
      <t>ワリアイ</t>
    </rPh>
    <rPh sb="8" eb="10">
      <t>ヘンカ</t>
    </rPh>
    <rPh sb="10" eb="11">
      <t>リツ</t>
    </rPh>
    <rPh sb="12" eb="14">
      <t>ケイサン</t>
    </rPh>
    <phoneticPr fontId="2"/>
  </si>
  <si>
    <r>
      <t>「</t>
    </r>
    <r>
      <rPr>
        <b/>
        <sz val="11"/>
        <color theme="7" tint="-0.249977111117893"/>
        <rFont val="ＭＳ Ｐゴシック"/>
        <family val="3"/>
        <charset val="128"/>
        <scheme val="minor"/>
      </rPr>
      <t>名目手取り賃金変動率</t>
    </r>
    <r>
      <rPr>
        <b/>
        <sz val="11"/>
        <color theme="1"/>
        <rFont val="ＭＳ Ｐゴシック"/>
        <family val="3"/>
        <charset val="128"/>
        <scheme val="minor"/>
      </rPr>
      <t>」とは、「２年度前から４年度前までの３年度平均の実質賃金変動率」に「前年の物価変動率」と「３年度前の可処分所得割合変化率（令和3年度以後は0.0％）」を乗じたものです。</t>
    </r>
    <rPh sb="72" eb="74">
      <t>レイワ</t>
    </rPh>
    <rPh sb="75" eb="77">
      <t>ネンド</t>
    </rPh>
    <rPh sb="77" eb="79">
      <t>イゴ</t>
    </rPh>
    <phoneticPr fontId="2"/>
  </si>
  <si>
    <t>上記事例は、令和2年度において適用された「可処分所得割合変化率」を示しています。</t>
    <rPh sb="0" eb="2">
      <t>ジョウキ</t>
    </rPh>
    <rPh sb="2" eb="4">
      <t>ジレイ</t>
    </rPh>
    <rPh sb="6" eb="8">
      <t>レイワ</t>
    </rPh>
    <rPh sb="9" eb="11">
      <t>ネンド</t>
    </rPh>
    <rPh sb="15" eb="17">
      <t>テキヨウ</t>
    </rPh>
    <rPh sb="21" eb="31">
      <t>カショブンショトクワリアイヘンカリツ</t>
    </rPh>
    <rPh sb="33" eb="34">
      <t>シメ</t>
    </rPh>
    <phoneticPr fontId="2"/>
  </si>
  <si>
    <t>改定率が1.045の場合</t>
    <rPh sb="10" eb="12">
      <t>バアイ</t>
    </rPh>
    <phoneticPr fontId="2"/>
  </si>
  <si>
    <t>改定率は1.045を用いる</t>
    <rPh sb="0" eb="2">
      <t>カイテイ</t>
    </rPh>
    <rPh sb="2" eb="3">
      <t>リツ</t>
    </rPh>
    <rPh sb="10" eb="11">
      <t>モチ</t>
    </rPh>
    <phoneticPr fontId="2"/>
  </si>
  <si>
    <t>改定率が1.045の場合</t>
    <phoneticPr fontId="2"/>
  </si>
  <si>
    <t>改定率は1.045を用いる</t>
    <phoneticPr fontId="2"/>
  </si>
  <si>
    <t>➡昭和31年4月1日以前生まれの人の場合</t>
    <rPh sb="0" eb="20">
      <t>バアイ</t>
    </rPh>
    <phoneticPr fontId="2"/>
  </si>
  <si>
    <t>改定率が1.042の場合</t>
    <rPh sb="10" eb="12">
      <t>バアイ</t>
    </rPh>
    <phoneticPr fontId="2"/>
  </si>
  <si>
    <t>改定率が1.042の場合</t>
    <phoneticPr fontId="2"/>
  </si>
  <si>
    <t>➡昭和31年4月2日以後生まれの人の場合</t>
    <rPh sb="11" eb="12">
      <t>ゴ</t>
    </rPh>
    <phoneticPr fontId="2"/>
  </si>
  <si>
    <t>改定率が1.042の場合</t>
    <rPh sb="0" eb="12">
      <t>キサイテイシャバアイ</t>
    </rPh>
    <phoneticPr fontId="2"/>
  </si>
  <si>
    <t>「振替加算額算出一覧表(令和6年度)」を参照</t>
    <rPh sb="20" eb="22">
      <t>サンショウ</t>
    </rPh>
    <phoneticPr fontId="2"/>
  </si>
  <si>
    <t>「経過的寡婦加算額算出一覧表(令和6年度)」を参照</t>
    <rPh sb="23" eb="25">
      <t>サンショウ</t>
    </rPh>
    <phoneticPr fontId="2"/>
  </si>
  <si>
    <t>令和６年度</t>
    <rPh sb="0" eb="1">
      <t>レイ</t>
    </rPh>
    <rPh sb="1" eb="2">
      <t>ワ</t>
    </rPh>
    <rPh sb="3" eb="4">
      <t>ネン</t>
    </rPh>
    <rPh sb="4" eb="5">
      <t>ド</t>
    </rPh>
    <phoneticPr fontId="2"/>
  </si>
  <si>
    <t>中高齢寡婦加算額
(遺族基礎年金の額×3/4)</t>
    <rPh sb="0" eb="3">
      <t>チュウコウレイ</t>
    </rPh>
    <rPh sb="3" eb="5">
      <t>カフ</t>
    </rPh>
    <rPh sb="5" eb="7">
      <t>カサン</t>
    </rPh>
    <rPh sb="7" eb="8">
      <t>ガク</t>
    </rPh>
    <rPh sb="10" eb="12">
      <t>イゾク</t>
    </rPh>
    <rPh sb="12" eb="14">
      <t>キソ</t>
    </rPh>
    <rPh sb="14" eb="16">
      <t>ネンキン</t>
    </rPh>
    <rPh sb="17" eb="18">
      <t>ガク</t>
    </rPh>
    <phoneticPr fontId="2"/>
  </si>
  <si>
    <t>→</t>
    <phoneticPr fontId="2"/>
  </si>
  <si>
    <t>この部分に、当該年度の「満額の老齢基礎年金」の額を入力していただければ、その他の種類の額が自動入力されます。</t>
    <phoneticPr fontId="2"/>
  </si>
  <si>
    <t>令和４年度</t>
    <rPh sb="0" eb="1">
      <t>レイ</t>
    </rPh>
    <rPh sb="1" eb="2">
      <t>ワ</t>
    </rPh>
    <rPh sb="3" eb="4">
      <t>ネン</t>
    </rPh>
    <rPh sb="4" eb="5">
      <t>ド</t>
    </rPh>
    <phoneticPr fontId="2"/>
  </si>
  <si>
    <t>※　</t>
    <phoneticPr fontId="2"/>
  </si>
  <si>
    <t>令和4年4月1日以後は、「支給停止調整額」として470,000円(令和4年度)になります。</t>
    <phoneticPr fontId="2"/>
  </si>
  <si>
    <t>在職老齢年金に関する60歳台前半の
「支給停止調整変更額」</t>
    <rPh sb="0" eb="6">
      <t>ザイショクロウレイネンキン</t>
    </rPh>
    <rPh sb="7" eb="8">
      <t>カン</t>
    </rPh>
    <rPh sb="12" eb="13">
      <t>サイ</t>
    </rPh>
    <rPh sb="13" eb="14">
      <t>ダイ</t>
    </rPh>
    <rPh sb="14" eb="16">
      <t>ゼンハン</t>
    </rPh>
    <rPh sb="19" eb="21">
      <t>シキュウ</t>
    </rPh>
    <rPh sb="21" eb="23">
      <t>テイシ</t>
    </rPh>
    <rPh sb="23" eb="25">
      <t>チョウセイ</t>
    </rPh>
    <rPh sb="25" eb="27">
      <t>ヘンコウ</t>
    </rPh>
    <rPh sb="27" eb="28">
      <t>ガク</t>
    </rPh>
    <phoneticPr fontId="2"/>
  </si>
  <si>
    <t>廃止</t>
    <rPh sb="0" eb="2">
      <t>ハイシ</t>
    </rPh>
    <phoneticPr fontId="2"/>
  </si>
  <si>
    <t xml:space="preserve">・795,000の場合の改定率は1.018
・792,600の場合の改定率は1.015
</t>
    <rPh sb="9" eb="11">
      <t>バアイ</t>
    </rPh>
    <rPh sb="12" eb="14">
      <t>カイテイ</t>
    </rPh>
    <rPh sb="14" eb="15">
      <t>リツ</t>
    </rPh>
    <rPh sb="31" eb="33">
      <t>バアイ</t>
    </rPh>
    <rPh sb="34" eb="36">
      <t>カイテイ</t>
    </rPh>
    <rPh sb="36" eb="37">
      <t>リツ</t>
    </rPh>
    <phoneticPr fontId="2"/>
  </si>
  <si>
    <t>この部分に、当該年度の「満額の老齢基礎年金」の額(「新規裁定者」の場合は795,000]円、「既裁定者」の場合は792,600円をそれぞれプルダウンが選んでいただければ、それぞれの場合のその他の種類の額が自動算出されます。</t>
    <rPh sb="26" eb="31">
      <t>シンキサイテイシャ</t>
    </rPh>
    <rPh sb="33" eb="35">
      <t>バアイ</t>
    </rPh>
    <rPh sb="44" eb="45">
      <t>エン</t>
    </rPh>
    <rPh sb="47" eb="51">
      <t>キサイテイシャ</t>
    </rPh>
    <rPh sb="53" eb="55">
      <t>バアイ</t>
    </rPh>
    <rPh sb="63" eb="64">
      <t>エン</t>
    </rPh>
    <rPh sb="75" eb="76">
      <t>エラ</t>
    </rPh>
    <rPh sb="90" eb="92">
      <t>バアイ</t>
    </rPh>
    <rPh sb="104" eb="106">
      <t>サンシュツ</t>
    </rPh>
    <phoneticPr fontId="2"/>
  </si>
  <si>
    <t>➡満額の老齢基礎年金の額が795,000(792,600)円の場合は、
プルダウンから1.018(1.015)を選択して下さい。</t>
    <rPh sb="1" eb="3">
      <t>マンガク</t>
    </rPh>
    <rPh sb="4" eb="10">
      <t>ロウレイキソネンキン</t>
    </rPh>
    <rPh sb="11" eb="12">
      <t>ガク</t>
    </rPh>
    <rPh sb="29" eb="30">
      <t>エン</t>
    </rPh>
    <rPh sb="31" eb="33">
      <t>バアイ</t>
    </rPh>
    <rPh sb="56" eb="58">
      <t>センタク</t>
    </rPh>
    <rPh sb="60" eb="61">
      <t>クダ</t>
    </rPh>
    <phoneticPr fontId="2"/>
  </si>
  <si>
    <t>令和５年度</t>
    <rPh sb="0" eb="1">
      <t>レイ</t>
    </rPh>
    <rPh sb="1" eb="2">
      <t>ワ</t>
    </rPh>
    <rPh sb="3" eb="4">
      <t>ネン</t>
    </rPh>
    <rPh sb="4" eb="5">
      <t>ド</t>
    </rPh>
    <phoneticPr fontId="2"/>
  </si>
  <si>
    <t>令和4年4月1日以後、「支給停止調整額」となっています。</t>
    <phoneticPr fontId="2"/>
  </si>
  <si>
    <t>令和6年度の公的年金額等について(主要なもの)</t>
    <rPh sb="0" eb="1">
      <t>レイ</t>
    </rPh>
    <rPh sb="1" eb="2">
      <t>ワ</t>
    </rPh>
    <rPh sb="3" eb="5">
      <t>ネンド</t>
    </rPh>
    <rPh sb="6" eb="8">
      <t>コウテキ</t>
    </rPh>
    <rPh sb="8" eb="10">
      <t>ネンキン</t>
    </rPh>
    <rPh sb="10" eb="11">
      <t>ガク</t>
    </rPh>
    <rPh sb="11" eb="12">
      <t>トウ</t>
    </rPh>
    <rPh sb="17" eb="19">
      <t>シュヨウ</t>
    </rPh>
    <phoneticPr fontId="2"/>
  </si>
  <si>
    <t>令和5年度の公的年金額等について(主要なもの)</t>
    <rPh sb="0" eb="1">
      <t>レイ</t>
    </rPh>
    <rPh sb="1" eb="2">
      <t>ワ</t>
    </rPh>
    <rPh sb="3" eb="5">
      <t>ネンド</t>
    </rPh>
    <rPh sb="6" eb="8">
      <t>コウテキ</t>
    </rPh>
    <rPh sb="8" eb="10">
      <t>ネンキン</t>
    </rPh>
    <rPh sb="10" eb="11">
      <t>ガク</t>
    </rPh>
    <rPh sb="11" eb="12">
      <t>トウ</t>
    </rPh>
    <rPh sb="17" eb="19">
      <t>シュヨウ</t>
    </rPh>
    <phoneticPr fontId="2"/>
  </si>
  <si>
    <t>令和4年度の公的年金額等について(主要なもの)</t>
    <rPh sb="0" eb="1">
      <t>レイ</t>
    </rPh>
    <rPh sb="1" eb="2">
      <t>ワ</t>
    </rPh>
    <rPh sb="3" eb="5">
      <t>ネンド</t>
    </rPh>
    <rPh sb="6" eb="8">
      <t>コウテキ</t>
    </rPh>
    <rPh sb="8" eb="10">
      <t>ネンキン</t>
    </rPh>
    <rPh sb="10" eb="11">
      <t>ガク</t>
    </rPh>
    <rPh sb="11" eb="12">
      <t>トウ</t>
    </rPh>
    <rPh sb="17" eb="19">
      <t>シュヨウ</t>
    </rPh>
    <phoneticPr fontId="2"/>
  </si>
  <si>
    <r>
      <t>振替加算</t>
    </r>
    <r>
      <rPr>
        <b/>
        <sz val="11"/>
        <color rgb="FFFF0000"/>
        <rFont val="ＭＳ Ｐゴシック"/>
        <family val="3"/>
        <charset val="128"/>
        <scheme val="minor"/>
      </rPr>
      <t>※1</t>
    </r>
    <rPh sb="0" eb="2">
      <t>フリカエ</t>
    </rPh>
    <rPh sb="2" eb="4">
      <t>カサン</t>
    </rPh>
    <phoneticPr fontId="2"/>
  </si>
  <si>
    <r>
      <t>経過的寡婦加算</t>
    </r>
    <r>
      <rPr>
        <b/>
        <sz val="11"/>
        <color rgb="FFFF0000"/>
        <rFont val="ＭＳ Ｐゴシック"/>
        <family val="3"/>
        <charset val="128"/>
        <scheme val="minor"/>
      </rPr>
      <t>※2</t>
    </r>
    <rPh sb="0" eb="3">
      <t>ケイカテキ</t>
    </rPh>
    <rPh sb="3" eb="7">
      <t>カフカサン</t>
    </rPh>
    <phoneticPr fontId="2"/>
  </si>
  <si>
    <t>※1</t>
    <phoneticPr fontId="2"/>
  </si>
  <si>
    <t>※2</t>
    <phoneticPr fontId="2"/>
  </si>
  <si>
    <t>「振替加算額算出一覧表(令和5年度)」を参照</t>
    <phoneticPr fontId="2"/>
  </si>
  <si>
    <t>「経過的寡婦加算額算出一覧表(令和5年度)」を参照</t>
    <phoneticPr fontId="2"/>
  </si>
  <si>
    <t>「振替加算額算出一覧表(令和4年度)」を参照</t>
    <phoneticPr fontId="2"/>
  </si>
  <si>
    <t>「経過的寡婦加算額算出一覧表(令和4年度)」を参照</t>
    <phoneticPr fontId="2"/>
  </si>
  <si>
    <t>改定率が1.065の場合</t>
    <rPh sb="10" eb="12">
      <t>バアイ</t>
    </rPh>
    <phoneticPr fontId="2"/>
  </si>
  <si>
    <t>改定率が1.062の場合</t>
    <rPh sb="10" eb="12">
      <t>バアイ</t>
    </rPh>
    <phoneticPr fontId="2"/>
  </si>
  <si>
    <t>改定率は1.065を用いる</t>
    <rPh sb="0" eb="2">
      <t>カイテイ</t>
    </rPh>
    <rPh sb="2" eb="3">
      <t>リツ</t>
    </rPh>
    <rPh sb="10" eb="11">
      <t>モチ</t>
    </rPh>
    <phoneticPr fontId="2"/>
  </si>
  <si>
    <t>改定率が1.065の場合</t>
    <phoneticPr fontId="2"/>
  </si>
  <si>
    <t>改定率が1.062の場合</t>
    <phoneticPr fontId="2"/>
  </si>
  <si>
    <t>改定率は1.065を用いる</t>
    <phoneticPr fontId="2"/>
  </si>
  <si>
    <t>改定率が1.062の場合</t>
    <rPh sb="0" eb="2">
      <t>カイテイ</t>
    </rPh>
    <rPh sb="2" eb="3">
      <t>リツ</t>
    </rPh>
    <rPh sb="10" eb="12">
      <t>バアイ</t>
    </rPh>
    <phoneticPr fontId="2"/>
  </si>
  <si>
    <t>令和7年度</t>
    <rPh sb="0" eb="1">
      <t>レイ</t>
    </rPh>
    <rPh sb="1" eb="2">
      <t>ワ</t>
    </rPh>
    <rPh sb="3" eb="4">
      <t>ネン</t>
    </rPh>
    <rPh sb="4" eb="5">
      <t>ド</t>
    </rPh>
    <phoneticPr fontId="2"/>
  </si>
  <si>
    <t>「経過的寡婦加算額算出一覧表(令和7年度)」を参照</t>
    <rPh sb="23" eb="25">
      <t>サンショウ</t>
    </rPh>
    <phoneticPr fontId="2"/>
  </si>
  <si>
    <t>「振替加算額算出一覧表(令和7年度)」を参照</t>
    <rPh sb="20" eb="22">
      <t>サンショウ</t>
    </rPh>
    <phoneticPr fontId="2"/>
  </si>
  <si>
    <t>令和7年度の公的年金額等について(主要なもの)</t>
    <rPh sb="0" eb="1">
      <t>レイ</t>
    </rPh>
    <rPh sb="1" eb="2">
      <t>ワ</t>
    </rPh>
    <rPh sb="3" eb="5">
      <t>ネンド</t>
    </rPh>
    <rPh sb="6" eb="8">
      <t>コウテキ</t>
    </rPh>
    <rPh sb="8" eb="10">
      <t>ネンキン</t>
    </rPh>
    <rPh sb="10" eb="11">
      <t>ガク</t>
    </rPh>
    <rPh sb="11" eb="12">
      <t>トウ</t>
    </rPh>
    <rPh sb="17" eb="19">
      <t>シュヨウ</t>
    </rPh>
    <phoneticPr fontId="2"/>
  </si>
  <si>
    <t>改定率が1.085の場合</t>
    <rPh sb="10" eb="12">
      <t>バアイ</t>
    </rPh>
    <phoneticPr fontId="2"/>
  </si>
  <si>
    <t>改定率が1.082の場合</t>
    <rPh sb="10" eb="12">
      <t>バアイ</t>
    </rPh>
    <phoneticPr fontId="2"/>
  </si>
  <si>
    <t>改定率は1.085を用いる</t>
    <rPh sb="0" eb="2">
      <t>カイテイ</t>
    </rPh>
    <rPh sb="2" eb="3">
      <t>リツ</t>
    </rPh>
    <rPh sb="10" eb="11">
      <t>モチ</t>
    </rPh>
    <phoneticPr fontId="2"/>
  </si>
  <si>
    <t>改定率が1.085の場合</t>
    <phoneticPr fontId="2"/>
  </si>
  <si>
    <t>改定率が1.082の場合</t>
    <phoneticPr fontId="2"/>
  </si>
  <si>
    <t>改定率は1.085を用いる</t>
    <phoneticPr fontId="2"/>
  </si>
  <si>
    <t>改定率が1.082の場合</t>
    <rPh sb="0" eb="2">
      <t>カイテイ</t>
    </rPh>
    <rPh sb="2" eb="3">
      <t>リツ</t>
    </rPh>
    <rPh sb="10" eb="12">
      <t>バアイ</t>
    </rPh>
    <phoneticPr fontId="2"/>
  </si>
  <si>
    <t>令和8年度</t>
    <rPh sb="0" eb="1">
      <t>レイ</t>
    </rPh>
    <rPh sb="1" eb="2">
      <t>ワ</t>
    </rPh>
    <rPh sb="3" eb="4">
      <t>ネン</t>
    </rPh>
    <rPh sb="4" eb="5">
      <t>ド</t>
    </rPh>
    <phoneticPr fontId="2"/>
  </si>
  <si>
    <t>「振替加算額算出一覧表(令和8年度)」を参照</t>
    <rPh sb="20" eb="22">
      <t>サンショウ</t>
    </rPh>
    <phoneticPr fontId="2"/>
  </si>
  <si>
    <t>「経過的寡婦加算額算出一覧表(令和8年度)」を参照</t>
    <rPh sb="23" eb="25">
      <t>サンショウ</t>
    </rPh>
    <phoneticPr fontId="2"/>
  </si>
  <si>
    <r>
      <t>３　第1項の支給停止調整額は</t>
    </r>
    <r>
      <rPr>
        <b/>
        <sz val="11"/>
        <color rgb="FFFF0000"/>
        <rFont val="ＭＳ Ｐゴシック"/>
        <family val="3"/>
        <charset val="128"/>
        <scheme val="minor"/>
      </rPr>
      <t>、62万円</t>
    </r>
    <r>
      <rPr>
        <b/>
        <sz val="11"/>
        <color theme="1"/>
        <rFont val="ＭＳ Ｐゴシック"/>
        <family val="3"/>
        <charset val="128"/>
        <scheme val="minor"/>
      </rPr>
      <t>とする。ただし、62万円に令和</t>
    </r>
    <r>
      <rPr>
        <b/>
        <u/>
        <sz val="11"/>
        <color theme="1"/>
        <rFont val="ＭＳ Ｐゴシック"/>
        <family val="3"/>
        <charset val="128"/>
        <scheme val="minor"/>
      </rPr>
      <t>7年度以後の各年度の物価変動率</t>
    </r>
    <r>
      <rPr>
        <b/>
        <sz val="11"/>
        <color theme="1"/>
        <rFont val="ＭＳ Ｐゴシック"/>
        <family val="3"/>
        <charset val="128"/>
        <scheme val="minor"/>
      </rPr>
      <t>に</t>
    </r>
    <r>
      <rPr>
        <b/>
        <u/>
        <sz val="11"/>
        <color theme="1"/>
        <rFont val="ＭＳ Ｐゴシック"/>
        <family val="3"/>
        <charset val="128"/>
        <scheme val="minor"/>
      </rPr>
      <t>第43条の2第1項第2号に掲げる率を乗じて得た率(「２年度前から４年度前までの３年度平均の実質賃金変動率」のことを指しているものと考えます)</t>
    </r>
    <r>
      <rPr>
        <b/>
        <sz val="11"/>
        <color theme="1"/>
        <rFont val="ＭＳ Ｐゴシック"/>
        <family val="3"/>
        <charset val="128"/>
        <scheme val="minor"/>
      </rPr>
      <t>をそれぞれ乗じて得た額（その額に5千円未満の端数が生じたときは、これを切り捨て、5千円以上1万円未満の端数が生じたときは、これを1万円に切り上げるものとする。以下この項において同じ。）が62万円（この項の規定による支給停止調整額の改定の措置が講ぜられたときは、直近の当該措置により改定した額）を超え、又は下るに至つた場合においては、当該年度の4月以後の支給停止調整額を当該乗じて得た額に改定する。</t>
    </r>
    <rPh sb="32" eb="34">
      <t>レイワ</t>
    </rPh>
    <rPh sb="107" eb="108">
      <t>サ</t>
    </rPh>
    <rPh sb="115" eb="116">
      <t>カンガ</t>
    </rPh>
    <phoneticPr fontId="2"/>
  </si>
  <si>
    <r>
      <t>イ　当該年度の初日の属する年の5年前の年の4月1日の属する年度(当該年度を令和8年度とすると、令和8年4月1日の属する年の5年前の年は令和3年でその4月1日の属する年度は令和3年度となり、そして令和3年度の実績値が出るのは令和4年度となります。つまり、令和8年度から見ると4年度前となります)における被保険者に係る標準報酬平均額（各年度における標準報酬の総額を各年度における被保険者の数で除して得た額を12で除して得た額に相当する額として、被保険者の性別構成及び年齢別構成並びに標準報酬の分布状況の変動を参酌して政令で定めるところにより算定した額をいう。以下この号において同じ。）に対する当該年度の前々年度における被保険者に係る標準報酬平均額の比率</t>
    </r>
    <r>
      <rPr>
        <b/>
        <sz val="11"/>
        <color rgb="FFFF0000"/>
        <rFont val="ＭＳ Ｐゴシック"/>
        <family val="3"/>
        <charset val="128"/>
        <scheme val="minor"/>
      </rPr>
      <t>➡つまり「２年度前から４年度前までの３年度平均の名目賃金変動率」のことを言っているものと考えます。</t>
    </r>
    <rPh sb="32" eb="34">
      <t>トウガイ</t>
    </rPh>
    <rPh sb="34" eb="36">
      <t>ネンド</t>
    </rPh>
    <rPh sb="37" eb="39">
      <t>レイワ</t>
    </rPh>
    <rPh sb="40" eb="42">
      <t>ネンド</t>
    </rPh>
    <rPh sb="47" eb="49">
      <t>レイワ</t>
    </rPh>
    <rPh sb="50" eb="51">
      <t>ネン</t>
    </rPh>
    <rPh sb="52" eb="53">
      <t>ゲツ</t>
    </rPh>
    <rPh sb="54" eb="55">
      <t>ヒ</t>
    </rPh>
    <rPh sb="56" eb="57">
      <t>ゾク</t>
    </rPh>
    <rPh sb="59" eb="60">
      <t>トシ</t>
    </rPh>
    <rPh sb="62" eb="64">
      <t>ネンマエ</t>
    </rPh>
    <rPh sb="65" eb="66">
      <t>トシ</t>
    </rPh>
    <rPh sb="67" eb="69">
      <t>レイワ</t>
    </rPh>
    <rPh sb="75" eb="76">
      <t>ゲツ</t>
    </rPh>
    <rPh sb="77" eb="78">
      <t>ヒ</t>
    </rPh>
    <rPh sb="79" eb="80">
      <t>ゾク</t>
    </rPh>
    <rPh sb="82" eb="84">
      <t>ネンド</t>
    </rPh>
    <rPh sb="85" eb="87">
      <t>レイワ</t>
    </rPh>
    <rPh sb="89" eb="90">
      <t>ド</t>
    </rPh>
    <rPh sb="97" eb="99">
      <t>レイワ</t>
    </rPh>
    <rPh sb="101" eb="102">
      <t>ド</t>
    </rPh>
    <rPh sb="103" eb="105">
      <t>ジッセキ</t>
    </rPh>
    <rPh sb="105" eb="106">
      <t>チ</t>
    </rPh>
    <rPh sb="107" eb="108">
      <t>デ</t>
    </rPh>
    <rPh sb="111" eb="113">
      <t>レイワ</t>
    </rPh>
    <rPh sb="114" eb="116">
      <t>ネンド</t>
    </rPh>
    <rPh sb="126" eb="128">
      <t>レイワ</t>
    </rPh>
    <rPh sb="129" eb="131">
      <t>ネンド</t>
    </rPh>
    <rPh sb="133" eb="134">
      <t>ミ</t>
    </rPh>
    <rPh sb="137" eb="139">
      <t>ネンド</t>
    </rPh>
    <rPh sb="139" eb="140">
      <t>マエ</t>
    </rPh>
    <rPh sb="348" eb="350">
      <t>メイモク</t>
    </rPh>
    <rPh sb="354" eb="355">
      <t>リツ</t>
    </rPh>
    <rPh sb="360" eb="361">
      <t>イ</t>
    </rPh>
    <rPh sb="368" eb="369">
      <t>カンガ</t>
    </rPh>
    <phoneticPr fontId="2"/>
  </si>
  <si>
    <t>令和8年度の公的年金額等について(主要なもの)</t>
    <rPh sb="0" eb="1">
      <t>レイ</t>
    </rPh>
    <rPh sb="1" eb="2">
      <t>ワ</t>
    </rPh>
    <rPh sb="3" eb="5">
      <t>ネンド</t>
    </rPh>
    <rPh sb="6" eb="8">
      <t>コウテキ</t>
    </rPh>
    <rPh sb="8" eb="10">
      <t>ネンキン</t>
    </rPh>
    <rPh sb="10" eb="11">
      <t>ガク</t>
    </rPh>
    <rPh sb="11" eb="12">
      <t>トウ</t>
    </rPh>
    <rPh sb="17" eb="19">
      <t>シュヨウ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</si>
</sst>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Red]\-#,##0.000"/>
    <numFmt numFmtId="177" formatCode="0.000000_ "/>
    <numFmt numFmtId="178" formatCode="#,##0_ ;[Red]\-#,##0\ "/>
    <numFmt numFmtId="179" formatCode="0.00000_ "/>
    <numFmt numFmtId="180" formatCode="0.000%"/>
    <numFmt numFmtId="181" formatCode="0.0%"/>
    <numFmt numFmtId="182" formatCode="[$-411]ge\.m\.d;@"/>
    <numFmt numFmtId="183" formatCode="0.000_ "/>
  </numFmts>
  <fonts count="1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b/>
      <sz val="11"/>
      <color theme="1"/>
      <name val="ＭＳ Ｐゴシック"/>
      <family val="3"/>
      <charset val="128"/>
      <scheme val="minor"/>
    </font>
    <font>
      <b/>
      <sz val="9"/>
      <color theme="1"/>
      <name val="ＭＳ Ｐゴシック"/>
      <family val="3"/>
      <charset val="128"/>
      <scheme val="minor"/>
    </font>
    <font>
      <b/>
      <sz val="10"/>
      <color rgb="FFFF0000"/>
      <name val="ＭＳ Ｐゴシック"/>
      <family val="3"/>
      <charset val="128"/>
      <scheme val="minor"/>
    </font>
    <font>
      <b/>
      <sz val="10"/>
      <color theme="1"/>
      <name val="ＭＳ Ｐゴシック"/>
      <family val="3"/>
      <charset val="128"/>
      <scheme val="minor"/>
    </font>
    <font>
      <b/>
      <sz val="11"/>
      <color rgb="FFFF0000"/>
      <name val="ＭＳ Ｐゴシック"/>
      <family val="3"/>
      <charset val="128"/>
      <scheme val="minor"/>
    </font>
    <font>
      <b/>
      <sz val="16"/>
      <color theme="1"/>
      <name val="ＭＳ Ｐゴシック"/>
      <family val="3"/>
      <charset val="128"/>
      <scheme val="minor"/>
    </font>
    <font>
      <b/>
      <u/>
      <sz val="11"/>
      <color theme="1"/>
      <name val="ＭＳ Ｐゴシック"/>
      <family val="3"/>
      <charset val="128"/>
      <scheme val="minor"/>
    </font>
    <font>
      <b/>
      <sz val="11"/>
      <color theme="7" tint="-0.249977111117893"/>
      <name val="ＭＳ Ｐゴシック"/>
      <family val="3"/>
      <charset val="128"/>
      <scheme val="minor"/>
    </font>
    <font>
      <b/>
      <sz val="18"/>
      <color theme="1"/>
      <name val="ＭＳ Ｐゴシック"/>
      <family val="3"/>
      <charset val="128"/>
      <scheme val="minor"/>
    </font>
    <font>
      <b/>
      <sz val="16"/>
      <color rgb="FFFF0000"/>
      <name val="ＭＳ Ｐゴシック"/>
      <family val="3"/>
      <charset val="128"/>
      <scheme val="minor"/>
    </font>
    <font>
      <u/>
      <sz val="11"/>
      <color theme="10"/>
      <name val="ＭＳ Ｐゴシック"/>
      <family val="2"/>
      <charset val="128"/>
      <scheme val="minor"/>
    </font>
    <font>
      <b/>
      <sz val="9"/>
      <color rgb="FFFF0000"/>
      <name val="ＭＳ Ｐゴシック"/>
      <family val="3"/>
      <charset val="128"/>
      <scheme val="minor"/>
    </font>
    <font>
      <b/>
      <sz val="14"/>
      <color rgb="FFFF0000"/>
      <name val="ＭＳ Ｐゴシック"/>
      <family val="3"/>
      <charset val="128"/>
      <scheme val="minor"/>
    </font>
  </fonts>
  <fills count="2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00B0F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0000"/>
        <bgColor indexed="64"/>
      </patternFill>
    </fill>
    <fill>
      <patternFill patternType="solid">
        <fgColor rgb="FF92D050"/>
        <bgColor indexed="64"/>
      </patternFill>
    </fill>
    <fill>
      <patternFill patternType="solid">
        <fgColor rgb="FF0070C0"/>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4"/>
        <bgColor indexed="64"/>
      </patternFill>
    </fill>
    <fill>
      <patternFill patternType="solid">
        <fgColor theme="5"/>
        <bgColor indexed="64"/>
      </patternFill>
    </fill>
    <fill>
      <patternFill patternType="solid">
        <fgColor rgb="FFED5DED"/>
        <bgColor indexed="64"/>
      </patternFill>
    </fill>
    <fill>
      <patternFill patternType="solid">
        <fgColor rgb="FF00CC00"/>
        <bgColor indexed="64"/>
      </patternFill>
    </fill>
    <fill>
      <patternFill patternType="solid">
        <fgColor rgb="FFCCFF33"/>
        <bgColor indexed="64"/>
      </patternFill>
    </fill>
    <fill>
      <patternFill patternType="solid">
        <fgColor theme="4" tint="0.39997558519241921"/>
        <bgColor indexed="64"/>
      </patternFill>
    </fill>
    <fill>
      <patternFill patternType="solid">
        <fgColor rgb="FFFFC00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top style="medium">
        <color indexed="64"/>
      </top>
      <bottom style="medium">
        <color indexed="64"/>
      </bottom>
      <diagonal/>
    </border>
    <border diagonalUp="1">
      <left style="medium">
        <color indexed="64"/>
      </left>
      <right style="thin">
        <color indexed="64"/>
      </right>
      <top style="medium">
        <color indexed="64"/>
      </top>
      <bottom style="medium">
        <color indexed="64"/>
      </bottom>
      <diagonal style="thin">
        <color indexed="64"/>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left style="thin">
        <color indexed="64"/>
      </left>
      <right style="medium">
        <color indexed="64"/>
      </right>
      <top style="thin">
        <color indexed="64"/>
      </top>
      <bottom style="medium">
        <color indexed="64"/>
      </bottom>
      <diagonal/>
    </border>
    <border diagonalUp="1">
      <left style="medium">
        <color indexed="64"/>
      </left>
      <right/>
      <top/>
      <bottom style="medium">
        <color indexed="64"/>
      </bottom>
      <diagonal style="thin">
        <color indexed="64"/>
      </diagonal>
    </border>
    <border>
      <left/>
      <right/>
      <top style="medium">
        <color indexed="64"/>
      </top>
      <bottom/>
      <diagonal/>
    </border>
    <border>
      <left/>
      <right style="medium">
        <color indexed="64"/>
      </right>
      <top style="medium">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double">
        <color indexed="64"/>
      </left>
      <right style="double">
        <color indexed="64"/>
      </right>
      <top/>
      <bottom style="double">
        <color indexed="64"/>
      </bottom>
      <diagonal/>
    </border>
    <border>
      <left/>
      <right style="double">
        <color indexed="64"/>
      </right>
      <top/>
      <bottom/>
      <diagonal/>
    </border>
    <border>
      <left/>
      <right style="double">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283">
    <xf numFmtId="0" fontId="0" fillId="0" borderId="0" xfId="0">
      <alignment vertical="center"/>
    </xf>
    <xf numFmtId="0" fontId="0" fillId="0" borderId="6" xfId="0" applyBorder="1" applyAlignment="1">
      <alignment horizontal="center" vertical="center"/>
    </xf>
    <xf numFmtId="0" fontId="5" fillId="0" borderId="1"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wrapText="1"/>
    </xf>
    <xf numFmtId="38" fontId="5" fillId="0" borderId="0" xfId="1" applyFont="1" applyBorder="1">
      <alignment vertical="center"/>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xf>
    <xf numFmtId="38" fontId="5" fillId="0" borderId="0" xfId="0" applyNumberFormat="1" applyFont="1" applyAlignment="1">
      <alignment horizontal="center" vertical="center"/>
    </xf>
    <xf numFmtId="38" fontId="0" fillId="0" borderId="0" xfId="1" applyFont="1">
      <alignment vertical="center"/>
    </xf>
    <xf numFmtId="38" fontId="5" fillId="2" borderId="1" xfId="1" applyFont="1" applyFill="1" applyBorder="1">
      <alignment vertical="center"/>
    </xf>
    <xf numFmtId="0" fontId="5" fillId="0" borderId="0" xfId="0" applyFont="1" applyAlignment="1">
      <alignment horizontal="center" vertical="center"/>
    </xf>
    <xf numFmtId="38" fontId="5" fillId="0" borderId="0" xfId="1" applyFont="1" applyAlignment="1">
      <alignment horizontal="center" vertical="center"/>
    </xf>
    <xf numFmtId="0" fontId="5" fillId="0" borderId="7" xfId="0" applyFont="1" applyBorder="1" applyAlignment="1">
      <alignment horizontal="center" vertical="center"/>
    </xf>
    <xf numFmtId="38" fontId="5" fillId="0" borderId="0" xfId="1" applyFont="1" applyBorder="1" applyAlignment="1">
      <alignment vertical="center"/>
    </xf>
    <xf numFmtId="38" fontId="5" fillId="0" borderId="0" xfId="1" applyFont="1" applyAlignment="1">
      <alignment vertical="center"/>
    </xf>
    <xf numFmtId="0" fontId="5" fillId="0" borderId="8" xfId="0" applyFont="1" applyBorder="1" applyAlignment="1">
      <alignment horizontal="center" vertical="center"/>
    </xf>
    <xf numFmtId="0" fontId="5" fillId="0" borderId="30" xfId="0" applyFont="1" applyBorder="1" applyAlignment="1">
      <alignment horizontal="center" vertical="center"/>
    </xf>
    <xf numFmtId="0" fontId="5" fillId="0" borderId="13" xfId="0" applyFont="1" applyBorder="1" applyAlignment="1">
      <alignment horizontal="center" vertical="center"/>
    </xf>
    <xf numFmtId="0" fontId="0" fillId="0" borderId="0" xfId="0" applyAlignment="1">
      <alignment horizontal="center" vertical="center"/>
    </xf>
    <xf numFmtId="0" fontId="8" fillId="0" borderId="40" xfId="0" applyFont="1" applyBorder="1" applyAlignment="1">
      <alignment vertical="center" wrapText="1"/>
    </xf>
    <xf numFmtId="0" fontId="8" fillId="0" borderId="0" xfId="0" applyFont="1" applyAlignment="1">
      <alignment vertical="center" wrapText="1"/>
    </xf>
    <xf numFmtId="0" fontId="5" fillId="0" borderId="36" xfId="0" applyFont="1" applyBorder="1" applyAlignment="1">
      <alignment horizontal="center" vertical="center"/>
    </xf>
    <xf numFmtId="0" fontId="6" fillId="0" borderId="36" xfId="0" applyFont="1" applyBorder="1" applyAlignment="1">
      <alignment horizontal="center" vertical="center"/>
    </xf>
    <xf numFmtId="0" fontId="5" fillId="0" borderId="9" xfId="0" applyFont="1" applyBorder="1" applyAlignment="1">
      <alignment horizontal="center" vertical="center" wrapText="1"/>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0" fillId="0" borderId="21" xfId="0" applyBorder="1" applyAlignment="1">
      <alignment horizontal="center" vertical="center"/>
    </xf>
    <xf numFmtId="0" fontId="8" fillId="0" borderId="35" xfId="0" applyFont="1" applyBorder="1" applyAlignment="1">
      <alignment horizontal="center" vertical="center" wrapText="1"/>
    </xf>
    <xf numFmtId="0" fontId="8" fillId="0" borderId="48" xfId="0" applyFont="1" applyBorder="1" applyAlignment="1">
      <alignment horizontal="center" vertical="center" wrapText="1"/>
    </xf>
    <xf numFmtId="0" fontId="5" fillId="0" borderId="31"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41" xfId="0" applyFont="1" applyBorder="1" applyAlignment="1">
      <alignment horizontal="center" vertical="center"/>
    </xf>
    <xf numFmtId="0" fontId="5" fillId="2" borderId="0" xfId="0" applyFont="1" applyFill="1" applyAlignment="1">
      <alignment horizontal="center" vertical="center"/>
    </xf>
    <xf numFmtId="38" fontId="5" fillId="2" borderId="2" xfId="1" applyFont="1" applyFill="1" applyBorder="1" applyAlignment="1">
      <alignment horizontal="right" vertical="center"/>
    </xf>
    <xf numFmtId="0" fontId="5" fillId="2" borderId="8" xfId="0" applyFont="1" applyFill="1" applyBorder="1" applyAlignment="1">
      <alignment horizontal="left" vertical="center" wrapText="1"/>
    </xf>
    <xf numFmtId="38" fontId="5" fillId="2" borderId="45" xfId="1" applyFont="1" applyFill="1" applyBorder="1">
      <alignment vertical="center"/>
    </xf>
    <xf numFmtId="0" fontId="8" fillId="2" borderId="45" xfId="0" applyFont="1" applyFill="1" applyBorder="1" applyAlignment="1">
      <alignment horizontal="left" vertical="center" wrapText="1"/>
    </xf>
    <xf numFmtId="0" fontId="8" fillId="2" borderId="8" xfId="0" applyFont="1" applyFill="1" applyBorder="1" applyAlignment="1">
      <alignment horizontal="left" vertical="center" wrapText="1"/>
    </xf>
    <xf numFmtId="0" fontId="6" fillId="0" borderId="0" xfId="0" applyFont="1" applyAlignment="1">
      <alignment vertical="center" wrapText="1"/>
    </xf>
    <xf numFmtId="0" fontId="9" fillId="0" borderId="0" xfId="0" applyFont="1" applyAlignment="1">
      <alignment horizontal="center" vertical="center" wrapText="1"/>
    </xf>
    <xf numFmtId="0" fontId="9" fillId="0" borderId="40" xfId="0" applyFont="1" applyBorder="1" applyAlignment="1">
      <alignment horizontal="center" vertical="center"/>
    </xf>
    <xf numFmtId="38" fontId="5" fillId="4" borderId="2" xfId="1" applyFont="1" applyFill="1" applyBorder="1" applyAlignment="1">
      <alignment horizontal="right" vertical="center"/>
    </xf>
    <xf numFmtId="38" fontId="5" fillId="4" borderId="1" xfId="1" applyFont="1" applyFill="1" applyBorder="1">
      <alignment vertical="center"/>
    </xf>
    <xf numFmtId="0" fontId="5" fillId="4" borderId="8" xfId="0" applyFont="1" applyFill="1" applyBorder="1" applyAlignment="1">
      <alignment horizontal="left" vertical="center" wrapText="1"/>
    </xf>
    <xf numFmtId="38" fontId="5" fillId="4" borderId="10" xfId="1" applyFont="1" applyFill="1" applyBorder="1">
      <alignment vertical="center"/>
    </xf>
    <xf numFmtId="0" fontId="8" fillId="4" borderId="8" xfId="0" applyFont="1" applyFill="1" applyBorder="1" applyAlignment="1">
      <alignment horizontal="left" vertical="center" wrapText="1"/>
    </xf>
    <xf numFmtId="0" fontId="5" fillId="4" borderId="0" xfId="0" applyFont="1" applyFill="1" applyAlignment="1">
      <alignment horizontal="center" vertical="center"/>
    </xf>
    <xf numFmtId="38" fontId="5" fillId="4" borderId="42" xfId="1" applyFont="1" applyFill="1" applyBorder="1">
      <alignment vertical="center"/>
    </xf>
    <xf numFmtId="38" fontId="5" fillId="4" borderId="42" xfId="0" applyNumberFormat="1" applyFont="1" applyFill="1" applyBorder="1" applyAlignment="1">
      <alignment horizontal="center" vertical="center"/>
    </xf>
    <xf numFmtId="38" fontId="5" fillId="4" borderId="43" xfId="1" applyFont="1" applyFill="1" applyBorder="1">
      <alignment vertical="center"/>
    </xf>
    <xf numFmtId="38" fontId="5" fillId="4" borderId="43" xfId="0" applyNumberFormat="1" applyFont="1" applyFill="1" applyBorder="1" applyAlignment="1">
      <alignment horizontal="center" vertical="center"/>
    </xf>
    <xf numFmtId="38" fontId="5" fillId="4" borderId="44" xfId="1" applyFont="1" applyFill="1" applyBorder="1">
      <alignment vertical="center"/>
    </xf>
    <xf numFmtId="38" fontId="5" fillId="4" borderId="44" xfId="0" applyNumberFormat="1" applyFont="1" applyFill="1" applyBorder="1" applyAlignment="1">
      <alignment horizontal="center" vertical="center"/>
    </xf>
    <xf numFmtId="38" fontId="5" fillId="4" borderId="36" xfId="1" applyFont="1" applyFill="1" applyBorder="1">
      <alignment vertical="center"/>
    </xf>
    <xf numFmtId="0" fontId="8" fillId="4" borderId="36" xfId="0" applyFont="1" applyFill="1" applyBorder="1" applyAlignment="1">
      <alignment horizontal="left" vertical="center" wrapText="1"/>
    </xf>
    <xf numFmtId="38" fontId="5" fillId="5" borderId="0" xfId="1" applyFont="1" applyFill="1" applyBorder="1" applyAlignment="1">
      <alignment vertical="center"/>
    </xf>
    <xf numFmtId="38" fontId="5" fillId="5" borderId="0" xfId="1" applyFont="1" applyFill="1">
      <alignment vertical="center"/>
    </xf>
    <xf numFmtId="38" fontId="5" fillId="5" borderId="42" xfId="1" applyFont="1" applyFill="1" applyBorder="1">
      <alignment vertical="center"/>
    </xf>
    <xf numFmtId="38" fontId="5" fillId="5" borderId="43" xfId="1" applyFont="1" applyFill="1" applyBorder="1">
      <alignment vertical="center"/>
    </xf>
    <xf numFmtId="38" fontId="5" fillId="5" borderId="44" xfId="1" applyFont="1" applyFill="1" applyBorder="1">
      <alignment vertical="center"/>
    </xf>
    <xf numFmtId="0" fontId="7" fillId="0" borderId="0" xfId="0" applyFont="1">
      <alignment vertical="center"/>
    </xf>
    <xf numFmtId="0" fontId="5" fillId="0" borderId="0" xfId="0" applyFont="1">
      <alignment vertical="center"/>
    </xf>
    <xf numFmtId="0" fontId="9" fillId="0" borderId="0" xfId="0" applyFont="1" applyAlignment="1">
      <alignment horizontal="right" vertical="center"/>
    </xf>
    <xf numFmtId="0" fontId="5" fillId="0" borderId="1" xfId="0" applyFont="1" applyBorder="1">
      <alignment vertical="center"/>
    </xf>
    <xf numFmtId="0" fontId="5" fillId="6" borderId="1" xfId="0" applyFont="1" applyFill="1" applyBorder="1">
      <alignment vertical="center"/>
    </xf>
    <xf numFmtId="0" fontId="5" fillId="7" borderId="1" xfId="0" applyFont="1" applyFill="1" applyBorder="1">
      <alignment vertical="center"/>
    </xf>
    <xf numFmtId="0" fontId="5" fillId="8" borderId="1" xfId="0" applyFont="1" applyFill="1" applyBorder="1">
      <alignment vertical="center"/>
    </xf>
    <xf numFmtId="0" fontId="5" fillId="9" borderId="1" xfId="0" applyFont="1" applyFill="1" applyBorder="1">
      <alignment vertical="center"/>
    </xf>
    <xf numFmtId="0" fontId="5" fillId="10" borderId="1" xfId="0" applyFont="1" applyFill="1" applyBorder="1">
      <alignment vertical="center"/>
    </xf>
    <xf numFmtId="0" fontId="5" fillId="3" borderId="1" xfId="0" applyFont="1" applyFill="1" applyBorder="1">
      <alignment vertical="center"/>
    </xf>
    <xf numFmtId="0" fontId="5" fillId="11" borderId="1" xfId="0" applyFont="1" applyFill="1" applyBorder="1">
      <alignment vertical="center"/>
    </xf>
    <xf numFmtId="0" fontId="5" fillId="2" borderId="1" xfId="0" applyFont="1" applyFill="1" applyBorder="1">
      <alignment vertical="center"/>
    </xf>
    <xf numFmtId="0" fontId="5" fillId="12" borderId="1" xfId="0" applyFont="1" applyFill="1" applyBorder="1">
      <alignment vertical="center"/>
    </xf>
    <xf numFmtId="0" fontId="5" fillId="5" borderId="1" xfId="0" applyFont="1" applyFill="1" applyBorder="1">
      <alignment vertical="center"/>
    </xf>
    <xf numFmtId="0" fontId="5" fillId="13" borderId="1" xfId="0" applyFont="1" applyFill="1" applyBorder="1">
      <alignment vertical="center"/>
    </xf>
    <xf numFmtId="0" fontId="5" fillId="14" borderId="1" xfId="0" applyFont="1" applyFill="1" applyBorder="1">
      <alignment vertical="center"/>
    </xf>
    <xf numFmtId="0" fontId="5" fillId="15" borderId="1" xfId="0" applyFont="1" applyFill="1" applyBorder="1">
      <alignment vertical="center"/>
    </xf>
    <xf numFmtId="0" fontId="5" fillId="16" borderId="1" xfId="0" applyFont="1" applyFill="1" applyBorder="1">
      <alignment vertical="center"/>
    </xf>
    <xf numFmtId="0" fontId="5" fillId="17" borderId="1" xfId="0" applyFont="1" applyFill="1" applyBorder="1">
      <alignment vertical="center"/>
    </xf>
    <xf numFmtId="0" fontId="5" fillId="18" borderId="1" xfId="0" applyFont="1" applyFill="1" applyBorder="1">
      <alignment vertical="center"/>
    </xf>
    <xf numFmtId="0" fontId="5" fillId="19" borderId="1" xfId="0" applyFont="1" applyFill="1" applyBorder="1">
      <alignment vertical="center"/>
    </xf>
    <xf numFmtId="0" fontId="5" fillId="20" borderId="1" xfId="0" applyFont="1" applyFill="1" applyBorder="1">
      <alignment vertical="center"/>
    </xf>
    <xf numFmtId="176" fontId="5" fillId="6" borderId="1" xfId="1" applyNumberFormat="1" applyFont="1" applyFill="1" applyBorder="1">
      <alignment vertical="center"/>
    </xf>
    <xf numFmtId="177" fontId="5" fillId="7" borderId="1" xfId="1" applyNumberFormat="1" applyFont="1" applyFill="1" applyBorder="1">
      <alignment vertical="center"/>
    </xf>
    <xf numFmtId="177" fontId="5" fillId="8" borderId="1" xfId="1" applyNumberFormat="1" applyFont="1" applyFill="1" applyBorder="1">
      <alignment vertical="center"/>
    </xf>
    <xf numFmtId="177" fontId="5" fillId="9" borderId="1" xfId="1" applyNumberFormat="1" applyFont="1" applyFill="1" applyBorder="1">
      <alignment vertical="center"/>
    </xf>
    <xf numFmtId="177" fontId="5" fillId="10" borderId="1" xfId="1" applyNumberFormat="1" applyFont="1" applyFill="1" applyBorder="1">
      <alignment vertical="center"/>
    </xf>
    <xf numFmtId="177" fontId="5" fillId="3" borderId="1" xfId="1" applyNumberFormat="1" applyFont="1" applyFill="1" applyBorder="1">
      <alignment vertical="center"/>
    </xf>
    <xf numFmtId="177" fontId="5" fillId="11" borderId="1" xfId="1" applyNumberFormat="1" applyFont="1" applyFill="1" applyBorder="1">
      <alignment vertical="center"/>
    </xf>
    <xf numFmtId="177" fontId="5" fillId="2" borderId="1" xfId="1" applyNumberFormat="1" applyFont="1" applyFill="1" applyBorder="1">
      <alignment vertical="center"/>
    </xf>
    <xf numFmtId="177" fontId="5" fillId="12" borderId="1" xfId="1" applyNumberFormat="1" applyFont="1" applyFill="1" applyBorder="1">
      <alignment vertical="center"/>
    </xf>
    <xf numFmtId="177" fontId="5" fillId="5" borderId="1" xfId="1" applyNumberFormat="1" applyFont="1" applyFill="1" applyBorder="1">
      <alignment vertical="center"/>
    </xf>
    <xf numFmtId="177" fontId="5" fillId="13" borderId="1" xfId="1" applyNumberFormat="1" applyFont="1" applyFill="1" applyBorder="1">
      <alignment vertical="center"/>
    </xf>
    <xf numFmtId="177" fontId="5" fillId="14" borderId="1" xfId="1" applyNumberFormat="1" applyFont="1" applyFill="1" applyBorder="1">
      <alignment vertical="center"/>
    </xf>
    <xf numFmtId="177" fontId="5" fillId="15" borderId="1" xfId="1" applyNumberFormat="1" applyFont="1" applyFill="1" applyBorder="1">
      <alignment vertical="center"/>
    </xf>
    <xf numFmtId="177" fontId="5" fillId="16" borderId="1" xfId="1" applyNumberFormat="1" applyFont="1" applyFill="1" applyBorder="1">
      <alignment vertical="center"/>
    </xf>
    <xf numFmtId="177" fontId="5" fillId="17" borderId="1" xfId="1" applyNumberFormat="1" applyFont="1" applyFill="1" applyBorder="1">
      <alignment vertical="center"/>
    </xf>
    <xf numFmtId="177" fontId="5" fillId="18" borderId="1" xfId="1" applyNumberFormat="1" applyFont="1" applyFill="1" applyBorder="1">
      <alignment vertical="center"/>
    </xf>
    <xf numFmtId="177" fontId="5" fillId="19" borderId="1" xfId="1" applyNumberFormat="1" applyFont="1" applyFill="1" applyBorder="1">
      <alignment vertical="center"/>
    </xf>
    <xf numFmtId="177" fontId="5" fillId="20" borderId="1" xfId="1" applyNumberFormat="1" applyFont="1" applyFill="1" applyBorder="1">
      <alignment vertical="center"/>
    </xf>
    <xf numFmtId="177" fontId="5" fillId="21" borderId="1" xfId="1" applyNumberFormat="1" applyFont="1" applyFill="1" applyBorder="1">
      <alignment vertical="center"/>
    </xf>
    <xf numFmtId="178" fontId="5" fillId="0" borderId="1" xfId="1" applyNumberFormat="1" applyFont="1" applyBorder="1">
      <alignment vertical="center"/>
    </xf>
    <xf numFmtId="178" fontId="5" fillId="0" borderId="1" xfId="0" applyNumberFormat="1" applyFont="1" applyBorder="1">
      <alignment vertical="center"/>
    </xf>
    <xf numFmtId="178" fontId="5" fillId="0" borderId="13" xfId="1" applyNumberFormat="1" applyFont="1" applyBorder="1">
      <alignment vertical="center"/>
    </xf>
    <xf numFmtId="178" fontId="5" fillId="0" borderId="13" xfId="0" applyNumberFormat="1" applyFont="1" applyBorder="1">
      <alignment vertical="center"/>
    </xf>
    <xf numFmtId="0" fontId="5" fillId="0" borderId="54" xfId="0" applyFont="1" applyBorder="1" applyAlignment="1">
      <alignment horizontal="center" vertical="center"/>
    </xf>
    <xf numFmtId="0" fontId="5" fillId="0" borderId="54" xfId="0" applyFont="1" applyBorder="1">
      <alignment vertical="center"/>
    </xf>
    <xf numFmtId="0" fontId="5" fillId="0" borderId="8" xfId="0" applyFont="1" applyBorder="1">
      <alignment vertical="center"/>
    </xf>
    <xf numFmtId="179" fontId="5" fillId="0" borderId="0" xfId="0" applyNumberFormat="1" applyFont="1">
      <alignment vertical="center"/>
    </xf>
    <xf numFmtId="180" fontId="5" fillId="0" borderId="0" xfId="0" applyNumberFormat="1" applyFont="1">
      <alignment vertical="center"/>
    </xf>
    <xf numFmtId="181" fontId="5" fillId="0" borderId="0" xfId="0" applyNumberFormat="1" applyFont="1">
      <alignment vertical="center"/>
    </xf>
    <xf numFmtId="182" fontId="5" fillId="0" borderId="0" xfId="0" applyNumberFormat="1" applyFont="1">
      <alignment vertical="center"/>
    </xf>
    <xf numFmtId="182" fontId="5" fillId="0" borderId="0" xfId="0" applyNumberFormat="1"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0" fontId="15" fillId="0" borderId="0" xfId="2">
      <alignment vertical="center"/>
    </xf>
    <xf numFmtId="0" fontId="5" fillId="4" borderId="0" xfId="0" applyFont="1" applyFill="1" applyAlignment="1">
      <alignment horizontal="left" vertical="center" wrapText="1"/>
    </xf>
    <xf numFmtId="0" fontId="5" fillId="2" borderId="0" xfId="0" applyFont="1" applyFill="1" applyAlignment="1">
      <alignment horizontal="left"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5" fillId="0" borderId="7" xfId="0" applyFont="1" applyBorder="1" applyAlignment="1">
      <alignment horizontal="left" vertical="center"/>
    </xf>
    <xf numFmtId="0" fontId="5" fillId="0" borderId="13" xfId="0" applyFont="1" applyBorder="1" applyAlignment="1">
      <alignment horizontal="left" vertical="center" wrapText="1"/>
    </xf>
    <xf numFmtId="38" fontId="5" fillId="0" borderId="1" xfId="1" applyFont="1" applyBorder="1">
      <alignment vertical="center"/>
    </xf>
    <xf numFmtId="38" fontId="5" fillId="0" borderId="0" xfId="1" applyFont="1">
      <alignment vertical="center"/>
    </xf>
    <xf numFmtId="0" fontId="5" fillId="0" borderId="13" xfId="0" applyFont="1" applyBorder="1" applyAlignment="1">
      <alignment horizontal="left" vertical="center"/>
    </xf>
    <xf numFmtId="0" fontId="6" fillId="0" borderId="13" xfId="0" applyFont="1" applyBorder="1" applyAlignment="1">
      <alignment horizontal="left" vertical="center"/>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38" fontId="5" fillId="0" borderId="10" xfId="1" applyFont="1" applyBorder="1">
      <alignment vertical="center"/>
    </xf>
    <xf numFmtId="0" fontId="5" fillId="0" borderId="64" xfId="0" applyFont="1" applyBorder="1">
      <alignment vertical="center"/>
    </xf>
    <xf numFmtId="38" fontId="5" fillId="2" borderId="0" xfId="1" applyFont="1" applyFill="1" applyBorder="1">
      <alignment vertical="center"/>
    </xf>
    <xf numFmtId="0" fontId="5" fillId="0" borderId="59" xfId="0" applyFont="1" applyBorder="1" applyAlignment="1">
      <alignment horizontal="right" vertical="center"/>
    </xf>
    <xf numFmtId="0" fontId="5" fillId="0" borderId="59" xfId="0" applyFont="1" applyBorder="1" applyAlignment="1">
      <alignment horizontal="center" vertical="center"/>
    </xf>
    <xf numFmtId="0" fontId="6" fillId="0" borderId="61" xfId="0" applyFont="1" applyBorder="1" applyAlignment="1">
      <alignment horizontal="center" vertical="center"/>
    </xf>
    <xf numFmtId="0" fontId="5" fillId="0" borderId="20"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lignment vertical="center"/>
    </xf>
    <xf numFmtId="38" fontId="5" fillId="22" borderId="2" xfId="1" applyFont="1" applyFill="1" applyBorder="1">
      <alignment vertical="center"/>
    </xf>
    <xf numFmtId="38" fontId="5" fillId="0" borderId="2" xfId="1" applyFont="1" applyBorder="1">
      <alignment vertical="center"/>
    </xf>
    <xf numFmtId="38" fontId="5" fillId="0" borderId="6" xfId="0" applyNumberFormat="1" applyFont="1" applyBorder="1" applyAlignment="1">
      <alignment horizontal="center" vertical="center"/>
    </xf>
    <xf numFmtId="0" fontId="5" fillId="0" borderId="7" xfId="0" applyFont="1" applyBorder="1">
      <alignment vertical="center"/>
    </xf>
    <xf numFmtId="38" fontId="5" fillId="22" borderId="1" xfId="1" applyFont="1" applyFill="1" applyBorder="1">
      <alignment vertical="center"/>
    </xf>
    <xf numFmtId="38" fontId="5" fillId="0" borderId="8" xfId="0" applyNumberFormat="1" applyFont="1" applyBorder="1" applyAlignment="1">
      <alignment horizontal="center" vertical="center"/>
    </xf>
    <xf numFmtId="0" fontId="5" fillId="0" borderId="9" xfId="0" applyFont="1" applyBorder="1">
      <alignment vertical="center"/>
    </xf>
    <xf numFmtId="38" fontId="5" fillId="22" borderId="10" xfId="1" applyFont="1" applyFill="1" applyBorder="1">
      <alignment vertical="center"/>
    </xf>
    <xf numFmtId="38" fontId="5" fillId="0" borderId="64" xfId="0" applyNumberFormat="1" applyFont="1" applyBorder="1" applyAlignment="1">
      <alignment horizontal="center" vertical="center"/>
    </xf>
    <xf numFmtId="38" fontId="5" fillId="0" borderId="0" xfId="1" applyFont="1" applyFill="1" applyBorder="1">
      <alignment vertical="center"/>
    </xf>
    <xf numFmtId="0" fontId="5" fillId="0" borderId="55" xfId="0" applyFont="1" applyBorder="1" applyAlignment="1">
      <alignment horizontal="center" vertical="center"/>
    </xf>
    <xf numFmtId="38" fontId="5" fillId="0" borderId="64" xfId="1" applyFont="1" applyBorder="1">
      <alignment vertical="center"/>
    </xf>
    <xf numFmtId="0" fontId="0" fillId="0" borderId="21" xfId="0" applyBorder="1">
      <alignment vertical="center"/>
    </xf>
    <xf numFmtId="38" fontId="5" fillId="0" borderId="6" xfId="1" applyFont="1" applyBorder="1">
      <alignment vertical="center"/>
    </xf>
    <xf numFmtId="0" fontId="7" fillId="0" borderId="0" xfId="0" applyFont="1" applyAlignment="1">
      <alignment horizontal="center" vertical="center"/>
    </xf>
    <xf numFmtId="0" fontId="6" fillId="0" borderId="7" xfId="0" applyFont="1" applyBorder="1" applyAlignment="1">
      <alignment horizontal="center" vertical="center" wrapText="1"/>
    </xf>
    <xf numFmtId="38" fontId="5" fillId="0" borderId="8" xfId="1" applyFont="1" applyBorder="1" applyAlignment="1">
      <alignment horizontal="center" vertical="center"/>
    </xf>
    <xf numFmtId="0" fontId="5" fillId="0" borderId="8" xfId="0" applyFont="1" applyBorder="1" applyAlignment="1">
      <alignment horizontal="left" vertical="top" wrapText="1"/>
    </xf>
    <xf numFmtId="0" fontId="5" fillId="23" borderId="59" xfId="0" applyFont="1" applyFill="1" applyBorder="1" applyAlignment="1">
      <alignment horizontal="center" vertical="center"/>
    </xf>
    <xf numFmtId="38" fontId="5" fillId="2" borderId="6" xfId="1" applyFont="1" applyFill="1" applyBorder="1">
      <alignment vertical="center"/>
    </xf>
    <xf numFmtId="38" fontId="5" fillId="2" borderId="64" xfId="1" applyFont="1" applyFill="1" applyBorder="1">
      <alignment vertical="center"/>
    </xf>
    <xf numFmtId="0" fontId="10" fillId="0" borderId="0" xfId="0" applyFont="1" applyAlignment="1">
      <alignment horizontal="center" vertical="center" wrapText="1"/>
    </xf>
    <xf numFmtId="0" fontId="5" fillId="0" borderId="67" xfId="0" applyFont="1" applyBorder="1">
      <alignment vertical="center"/>
    </xf>
    <xf numFmtId="0" fontId="5" fillId="0" borderId="38" xfId="0" applyFont="1" applyBorder="1">
      <alignment vertical="center"/>
    </xf>
    <xf numFmtId="0" fontId="5" fillId="0" borderId="43" xfId="0" applyFont="1" applyBorder="1">
      <alignment vertical="center"/>
    </xf>
    <xf numFmtId="0" fontId="5" fillId="9" borderId="43" xfId="0" applyFont="1" applyFill="1" applyBorder="1">
      <alignment vertical="center"/>
    </xf>
    <xf numFmtId="178" fontId="5" fillId="0" borderId="43" xfId="1" applyNumberFormat="1" applyFont="1" applyBorder="1">
      <alignment vertical="center"/>
    </xf>
    <xf numFmtId="178" fontId="5" fillId="0" borderId="44" xfId="0" applyNumberFormat="1" applyFont="1" applyBorder="1">
      <alignment vertical="center"/>
    </xf>
    <xf numFmtId="178" fontId="5" fillId="0" borderId="70" xfId="0" applyNumberFormat="1" applyFont="1" applyBorder="1">
      <alignment vertical="center"/>
    </xf>
    <xf numFmtId="0" fontId="5" fillId="0" borderId="55" xfId="0" applyFont="1" applyBorder="1">
      <alignment vertical="center"/>
    </xf>
    <xf numFmtId="178" fontId="5" fillId="0" borderId="8" xfId="1" applyNumberFormat="1" applyFont="1" applyBorder="1">
      <alignment vertical="center"/>
    </xf>
    <xf numFmtId="178" fontId="5" fillId="0" borderId="8" xfId="0" applyNumberFormat="1" applyFont="1" applyBorder="1">
      <alignment vertical="center"/>
    </xf>
    <xf numFmtId="183" fontId="5" fillId="6" borderId="43" xfId="1" applyNumberFormat="1" applyFont="1" applyFill="1" applyBorder="1">
      <alignment vertical="center"/>
    </xf>
    <xf numFmtId="0" fontId="5" fillId="6" borderId="38" xfId="0" applyFont="1" applyFill="1" applyBorder="1">
      <alignment vertical="center"/>
    </xf>
    <xf numFmtId="183" fontId="5" fillId="7" borderId="38" xfId="1" applyNumberFormat="1" applyFont="1" applyFill="1" applyBorder="1">
      <alignment vertical="center"/>
    </xf>
    <xf numFmtId="0" fontId="5" fillId="0" borderId="71" xfId="0" applyFont="1" applyBorder="1">
      <alignment vertical="center"/>
    </xf>
    <xf numFmtId="0" fontId="5" fillId="0" borderId="26" xfId="0" applyFont="1" applyBorder="1">
      <alignment vertical="center"/>
    </xf>
    <xf numFmtId="0" fontId="5" fillId="21" borderId="26" xfId="0" applyFont="1" applyFill="1" applyBorder="1">
      <alignment vertical="center"/>
    </xf>
    <xf numFmtId="177" fontId="5" fillId="9" borderId="26" xfId="1" applyNumberFormat="1" applyFont="1" applyFill="1" applyBorder="1">
      <alignment vertical="center"/>
    </xf>
    <xf numFmtId="178" fontId="5" fillId="0" borderId="26" xfId="1" applyNumberFormat="1" applyFont="1" applyBorder="1">
      <alignment vertical="center"/>
    </xf>
    <xf numFmtId="178" fontId="5" fillId="0" borderId="26" xfId="0" applyNumberFormat="1" applyFont="1" applyBorder="1">
      <alignment vertical="center"/>
    </xf>
    <xf numFmtId="0" fontId="5" fillId="9" borderId="8" xfId="0" applyFont="1" applyFill="1" applyBorder="1">
      <alignment vertical="center"/>
    </xf>
    <xf numFmtId="177" fontId="5" fillId="0" borderId="8" xfId="1" applyNumberFormat="1" applyFont="1" applyBorder="1">
      <alignment vertical="center"/>
    </xf>
    <xf numFmtId="0" fontId="5" fillId="0" borderId="72" xfId="0" applyFont="1" applyBorder="1">
      <alignment vertical="center"/>
    </xf>
    <xf numFmtId="0" fontId="5" fillId="0" borderId="0" xfId="0" applyFont="1" applyAlignment="1">
      <alignment horizontal="left" vertical="center" wrapText="1"/>
    </xf>
    <xf numFmtId="0" fontId="6" fillId="0" borderId="53" xfId="0" applyFont="1" applyBorder="1" applyAlignment="1">
      <alignment horizontal="center" vertical="center"/>
    </xf>
    <xf numFmtId="0" fontId="6" fillId="0" borderId="9" xfId="0" applyFont="1" applyBorder="1" applyAlignment="1">
      <alignment horizontal="center" vertical="center"/>
    </xf>
    <xf numFmtId="0" fontId="16" fillId="0" borderId="0" xfId="0" applyFont="1" applyAlignment="1">
      <alignment horizontal="left" vertical="top" wrapText="1"/>
    </xf>
    <xf numFmtId="0" fontId="9" fillId="0" borderId="0" xfId="0" applyFont="1" applyAlignment="1">
      <alignment horizontal="left" vertical="center"/>
    </xf>
    <xf numFmtId="0" fontId="4" fillId="0" borderId="0" xfId="0" applyFont="1" applyAlignment="1">
      <alignment horizontal="center" vertical="center"/>
    </xf>
    <xf numFmtId="0" fontId="3" fillId="0" borderId="6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5" fillId="0" borderId="8" xfId="0" applyFont="1" applyBorder="1" applyAlignment="1">
      <alignment horizontal="center" vertical="center" wrapText="1"/>
    </xf>
    <xf numFmtId="0" fontId="5" fillId="0" borderId="6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63"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65"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5" fillId="0" borderId="66" xfId="2" applyBorder="1" applyAlignment="1">
      <alignment horizontal="left" vertical="center"/>
    </xf>
    <xf numFmtId="0" fontId="15" fillId="0" borderId="0" xfId="2" applyBorder="1" applyAlignment="1">
      <alignment horizontal="left" vertical="center"/>
    </xf>
    <xf numFmtId="0" fontId="16" fillId="0" borderId="0" xfId="0" applyFont="1" applyAlignment="1">
      <alignment horizontal="left" vertical="center" wrapText="1"/>
    </xf>
    <xf numFmtId="0" fontId="5" fillId="0" borderId="0" xfId="0" applyFont="1" applyAlignment="1">
      <alignment horizontal="left" vertical="center"/>
    </xf>
    <xf numFmtId="0" fontId="5" fillId="0" borderId="36" xfId="0" applyFont="1" applyBorder="1" applyAlignment="1">
      <alignment horizontal="center" vertical="center" wrapText="1"/>
    </xf>
    <xf numFmtId="38" fontId="5" fillId="5" borderId="36" xfId="1" applyFont="1" applyFill="1" applyBorder="1" applyAlignment="1">
      <alignment horizontal="right" vertical="center"/>
    </xf>
    <xf numFmtId="0" fontId="5" fillId="4" borderId="46" xfId="0" applyFont="1" applyFill="1" applyBorder="1" applyAlignment="1">
      <alignment horizontal="left" vertical="center"/>
    </xf>
    <xf numFmtId="0" fontId="5" fillId="4" borderId="45" xfId="0" applyFont="1" applyFill="1" applyBorder="1" applyAlignment="1">
      <alignment horizontal="left" vertical="center"/>
    </xf>
    <xf numFmtId="0" fontId="5" fillId="0" borderId="23" xfId="0" applyFont="1" applyBorder="1" applyAlignment="1">
      <alignment horizontal="center" vertical="center" wrapText="1"/>
    </xf>
    <xf numFmtId="0" fontId="5" fillId="0" borderId="5" xfId="0" applyFont="1" applyBorder="1" applyAlignment="1">
      <alignment horizontal="center" vertical="center" wrapText="1"/>
    </xf>
    <xf numFmtId="38" fontId="5" fillId="3" borderId="52" xfId="1" applyFont="1" applyFill="1" applyBorder="1" applyAlignment="1">
      <alignment horizontal="right" vertical="center"/>
    </xf>
    <xf numFmtId="38" fontId="5" fillId="3" borderId="41" xfId="1" applyFont="1" applyFill="1" applyBorder="1" applyAlignment="1">
      <alignment horizontal="right" vertical="center"/>
    </xf>
    <xf numFmtId="0" fontId="7" fillId="0" borderId="40" xfId="0" applyFont="1" applyBorder="1" applyAlignment="1">
      <alignment horizontal="left" vertical="center"/>
    </xf>
    <xf numFmtId="0" fontId="7" fillId="0" borderId="0" xfId="0" applyFont="1" applyAlignment="1">
      <alignment horizontal="left" vertical="center"/>
    </xf>
    <xf numFmtId="0" fontId="5" fillId="0" borderId="0" xfId="0" applyFont="1" applyAlignment="1">
      <alignment horizontal="center" vertical="center"/>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2" xfId="0" applyFont="1" applyBorder="1" applyAlignment="1">
      <alignment horizontal="left" vertical="center" wrapText="1"/>
    </xf>
    <xf numFmtId="0" fontId="8" fillId="4" borderId="25" xfId="0" applyFont="1" applyFill="1" applyBorder="1" applyAlignment="1">
      <alignment horizontal="left" vertical="center" wrapText="1"/>
    </xf>
    <xf numFmtId="0" fontId="8" fillId="4" borderId="39"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6" fillId="0" borderId="35" xfId="0" applyFont="1" applyBorder="1" applyAlignment="1">
      <alignment horizontal="center" vertical="center"/>
    </xf>
    <xf numFmtId="0" fontId="6" fillId="0" borderId="12" xfId="0" applyFont="1" applyBorder="1" applyAlignment="1">
      <alignment horizontal="center" vertical="center"/>
    </xf>
    <xf numFmtId="0" fontId="3" fillId="0" borderId="28" xfId="0" applyFont="1" applyBorder="1" applyAlignment="1">
      <alignment horizontal="center" vertical="center"/>
    </xf>
    <xf numFmtId="0" fontId="3" fillId="0" borderId="20" xfId="0" applyFont="1" applyBorder="1" applyAlignment="1">
      <alignment horizontal="center" vertical="center"/>
    </xf>
    <xf numFmtId="0" fontId="3" fillId="0" borderId="37" xfId="0" applyFont="1" applyBorder="1" applyAlignment="1">
      <alignment horizontal="center" vertical="center"/>
    </xf>
    <xf numFmtId="0" fontId="5" fillId="0" borderId="24" xfId="0" applyFont="1" applyBorder="1" applyAlignment="1">
      <alignment horizontal="center" vertical="center"/>
    </xf>
    <xf numFmtId="0" fontId="5" fillId="0" borderId="37" xfId="0" applyFont="1" applyBorder="1" applyAlignment="1">
      <alignment horizontal="center" vertical="center"/>
    </xf>
    <xf numFmtId="0" fontId="5" fillId="0" borderId="47" xfId="0" applyFont="1" applyBorder="1" applyAlignment="1">
      <alignment horizontal="center" vertical="center"/>
    </xf>
    <xf numFmtId="0" fontId="5" fillId="0" borderId="5" xfId="0" applyFont="1" applyBorder="1" applyAlignment="1">
      <alignment horizontal="center" vertical="center"/>
    </xf>
    <xf numFmtId="0" fontId="5" fillId="0" borderId="23" xfId="0" applyFont="1" applyBorder="1" applyAlignment="1">
      <alignment horizontal="center" vertical="center"/>
    </xf>
    <xf numFmtId="0" fontId="5" fillId="0" borderId="1" xfId="0" applyFont="1" applyBorder="1" applyAlignment="1">
      <alignment horizontal="left" vertical="center" wrapText="1"/>
    </xf>
    <xf numFmtId="0" fontId="5" fillId="4" borderId="29"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39"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4" borderId="33" xfId="0" applyFont="1" applyFill="1" applyBorder="1" applyAlignment="1">
      <alignment horizontal="left" vertical="center" wrapText="1"/>
    </xf>
    <xf numFmtId="0" fontId="5" fillId="4" borderId="34" xfId="0" applyFont="1" applyFill="1" applyBorder="1" applyAlignment="1">
      <alignment horizontal="left" vertical="center" wrapText="1"/>
    </xf>
    <xf numFmtId="0" fontId="5" fillId="0" borderId="30" xfId="0" applyFont="1" applyBorder="1" applyAlignment="1">
      <alignment horizontal="center" vertical="center" wrapText="1"/>
    </xf>
    <xf numFmtId="0" fontId="5" fillId="0" borderId="12"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180" fontId="5" fillId="0" borderId="48" xfId="0" applyNumberFormat="1" applyFont="1" applyBorder="1" applyAlignment="1">
      <alignment horizontal="center" vertical="center"/>
    </xf>
    <xf numFmtId="179" fontId="5" fillId="0" borderId="0" xfId="0" applyNumberFormat="1" applyFont="1" applyAlignment="1">
      <alignment horizontal="center" vertical="center"/>
    </xf>
    <xf numFmtId="0" fontId="5" fillId="0" borderId="3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7" xfId="0" applyFont="1" applyBorder="1" applyAlignment="1">
      <alignment horizontal="center" vertical="center" wrapText="1"/>
    </xf>
    <xf numFmtId="38" fontId="14" fillId="0" borderId="56" xfId="1" applyFont="1" applyBorder="1" applyAlignment="1">
      <alignment horizontal="center" vertical="center"/>
    </xf>
    <xf numFmtId="38" fontId="14" fillId="0" borderId="57" xfId="1" applyFont="1" applyBorder="1" applyAlignment="1">
      <alignment horizontal="center" vertical="center"/>
    </xf>
    <xf numFmtId="0" fontId="5" fillId="0" borderId="40" xfId="0" applyFont="1" applyBorder="1" applyAlignment="1">
      <alignment horizontal="center" vertical="center" wrapText="1"/>
    </xf>
    <xf numFmtId="0" fontId="5" fillId="0" borderId="58" xfId="0" applyFont="1" applyBorder="1" applyAlignment="1">
      <alignment horizontal="center" vertical="center" wrapText="1"/>
    </xf>
    <xf numFmtId="38" fontId="17" fillId="0" borderId="68" xfId="1" applyFont="1" applyBorder="1" applyAlignment="1">
      <alignment horizontal="center" vertical="center"/>
    </xf>
    <xf numFmtId="38" fontId="17" fillId="0" borderId="69" xfId="1" applyFont="1" applyBorder="1" applyAlignment="1">
      <alignment horizontal="center" vertical="center"/>
    </xf>
    <xf numFmtId="38" fontId="17" fillId="0" borderId="73" xfId="1" applyFont="1" applyBorder="1" applyAlignment="1">
      <alignment horizontal="center" vertical="center"/>
    </xf>
    <xf numFmtId="0" fontId="8" fillId="0" borderId="29" xfId="0" applyFont="1" applyBorder="1" applyAlignment="1">
      <alignment horizontal="left" vertical="center" wrapText="1"/>
    </xf>
    <xf numFmtId="0" fontId="8" fillId="0" borderId="60" xfId="0" applyFont="1" applyBorder="1" applyAlignment="1">
      <alignment horizontal="left" vertical="center" wrapText="1"/>
    </xf>
    <xf numFmtId="0" fontId="8" fillId="0" borderId="32" xfId="0" applyFont="1" applyBorder="1" applyAlignment="1">
      <alignment horizontal="left" vertical="center" wrapText="1"/>
    </xf>
    <xf numFmtId="0" fontId="8" fillId="0" borderId="27" xfId="0" applyFont="1" applyBorder="1" applyAlignment="1">
      <alignment horizontal="left" vertical="center" wrapText="1"/>
    </xf>
    <xf numFmtId="0" fontId="8" fillId="0" borderId="0" xfId="0" applyFont="1" applyAlignment="1">
      <alignment horizontal="left" vertical="center" wrapText="1"/>
    </xf>
    <xf numFmtId="0" fontId="8" fillId="0" borderId="22" xfId="0" applyFont="1" applyBorder="1" applyAlignment="1">
      <alignment horizontal="left" vertical="center" wrapText="1"/>
    </xf>
    <xf numFmtId="0" fontId="8" fillId="0" borderId="33" xfId="0" applyFont="1" applyBorder="1" applyAlignment="1">
      <alignment horizontal="left" vertical="center" wrapText="1"/>
    </xf>
    <xf numFmtId="0" fontId="8" fillId="0" borderId="59" xfId="0" applyFont="1" applyBorder="1" applyAlignment="1">
      <alignment horizontal="left" vertical="center" wrapText="1"/>
    </xf>
    <xf numFmtId="0" fontId="8" fillId="0" borderId="34" xfId="0" applyFont="1" applyBorder="1" applyAlignment="1">
      <alignment horizontal="left" vertical="center" wrapText="1"/>
    </xf>
    <xf numFmtId="0" fontId="5" fillId="0" borderId="53" xfId="0" applyFont="1" applyBorder="1" applyAlignment="1">
      <alignment horizontal="center" vertical="center"/>
    </xf>
    <xf numFmtId="0" fontId="5" fillId="0" borderId="7" xfId="0" applyFont="1" applyBorder="1" applyAlignment="1">
      <alignment horizontal="center" vertical="center"/>
    </xf>
    <xf numFmtId="0" fontId="13" fillId="0" borderId="0" xfId="0" applyFont="1" applyAlignment="1">
      <alignment horizontal="center" vertical="center"/>
    </xf>
    <xf numFmtId="0" fontId="13" fillId="0" borderId="74" xfId="0" applyFont="1" applyBorder="1" applyAlignment="1">
      <alignment horizontal="center" vertical="center"/>
    </xf>
    <xf numFmtId="0" fontId="13" fillId="0" borderId="59" xfId="0" applyFont="1" applyBorder="1" applyAlignment="1">
      <alignment horizontal="center" vertical="center"/>
    </xf>
    <xf numFmtId="0" fontId="13" fillId="0" borderId="75" xfId="0" applyFont="1" applyBorder="1" applyAlignment="1">
      <alignment horizontal="center" vertical="center"/>
    </xf>
    <xf numFmtId="0" fontId="8" fillId="4" borderId="71" xfId="0" applyFont="1" applyFill="1" applyBorder="1" applyAlignment="1">
      <alignment horizontal="left" vertical="center" wrapText="1"/>
    </xf>
    <xf numFmtId="0" fontId="8" fillId="4" borderId="67" xfId="0" applyFont="1" applyFill="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CCFF33"/>
      <color rgb="FF6600FF"/>
      <color rgb="FFFF9966"/>
      <color rgb="FF00CC00"/>
      <color rgb="FFED5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roffice-ishikawa.com/index_74.pdf" TargetMode="External"/><Relationship Id="rId1" Type="http://schemas.openxmlformats.org/officeDocument/2006/relationships/hyperlink" Target="https://www.sroffice-ishikawa.com/index_72.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roffice-ishikawa.com/index_75.pdf" TargetMode="External"/><Relationship Id="rId1" Type="http://schemas.openxmlformats.org/officeDocument/2006/relationships/hyperlink" Target="https://www.sroffice-ishikawa.com/index_73.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roffice-ishikawa.com/index_64.pdf" TargetMode="External"/><Relationship Id="rId1" Type="http://schemas.openxmlformats.org/officeDocument/2006/relationships/hyperlink" Target="https://www.sroffice-ishikawa.com/index_68.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roffice-ishikawa.com/index_64_r7.pdf" TargetMode="External"/><Relationship Id="rId1" Type="http://schemas.openxmlformats.org/officeDocument/2006/relationships/hyperlink" Target="https://www.sroffice-ishikawa.com/index_68_r7.pdf"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roffice-ishikawa.com/index_64_r8.pdf" TargetMode="External"/><Relationship Id="rId1" Type="http://schemas.openxmlformats.org/officeDocument/2006/relationships/hyperlink" Target="https://www.sroffice-ishikawa.com/index_68_r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4F277-0DDA-41C8-BBF7-62E2ED9C9756}">
  <dimension ref="A1:G39"/>
  <sheetViews>
    <sheetView topLeftCell="B3" zoomScaleNormal="100" workbookViewId="0">
      <selection activeCell="E22" sqref="E22:G22"/>
    </sheetView>
  </sheetViews>
  <sheetFormatPr defaultRowHeight="13.5" x14ac:dyDescent="0.15"/>
  <cols>
    <col min="1" max="1" width="11.75" hidden="1" customWidth="1"/>
    <col min="2" max="2" width="40.625" customWidth="1"/>
    <col min="3" max="3" width="12.75" customWidth="1"/>
    <col min="4" max="4" width="10.75" customWidth="1"/>
    <col min="5" max="5" width="40.625" customWidth="1"/>
    <col min="6" max="6" width="10.75" customWidth="1"/>
    <col min="7" max="7" width="10.625" customWidth="1"/>
  </cols>
  <sheetData>
    <row r="1" spans="1:7" x14ac:dyDescent="0.15">
      <c r="B1" s="193" t="s">
        <v>115</v>
      </c>
      <c r="C1" s="193"/>
      <c r="D1" s="193"/>
      <c r="E1" s="193"/>
      <c r="F1" s="193"/>
    </row>
    <row r="2" spans="1:7" x14ac:dyDescent="0.15">
      <c r="B2" s="193"/>
      <c r="C2" s="193"/>
      <c r="D2" s="193"/>
      <c r="E2" s="193"/>
      <c r="F2" s="193"/>
    </row>
    <row r="3" spans="1:7" ht="14.25" thickBot="1" x14ac:dyDescent="0.2">
      <c r="B3" s="193"/>
      <c r="C3" s="193"/>
      <c r="D3" s="193"/>
      <c r="E3" s="193"/>
      <c r="F3" s="193"/>
    </row>
    <row r="4" spans="1:7" ht="18" thickBot="1" x14ac:dyDescent="0.2">
      <c r="B4" s="194" t="s">
        <v>0</v>
      </c>
      <c r="C4" s="195"/>
      <c r="D4" s="196"/>
      <c r="E4" s="197" t="s">
        <v>15</v>
      </c>
      <c r="F4" s="195"/>
      <c r="G4" s="196"/>
    </row>
    <row r="5" spans="1:7" x14ac:dyDescent="0.15">
      <c r="A5" s="10"/>
      <c r="B5" s="123" t="s">
        <v>24</v>
      </c>
      <c r="C5" s="124" t="s">
        <v>25</v>
      </c>
      <c r="D5" s="1" t="s">
        <v>26</v>
      </c>
      <c r="E5" s="125" t="s">
        <v>24</v>
      </c>
      <c r="F5" s="124" t="s">
        <v>25</v>
      </c>
      <c r="G5" s="1" t="s">
        <v>26</v>
      </c>
    </row>
    <row r="6" spans="1:7" x14ac:dyDescent="0.15">
      <c r="A6" s="10"/>
      <c r="B6" s="126" t="s">
        <v>1</v>
      </c>
      <c r="C6" s="11">
        <v>777800</v>
      </c>
      <c r="D6" s="112"/>
      <c r="E6" s="127" t="s">
        <v>16</v>
      </c>
      <c r="F6" s="2" t="s">
        <v>19</v>
      </c>
      <c r="G6" s="112"/>
    </row>
    <row r="7" spans="1:7" ht="27" x14ac:dyDescent="0.15">
      <c r="A7" s="10"/>
      <c r="B7" s="126" t="s">
        <v>2</v>
      </c>
      <c r="C7" s="128">
        <f>C6</f>
        <v>777800</v>
      </c>
      <c r="D7" s="112"/>
      <c r="E7" s="127" t="s">
        <v>18</v>
      </c>
      <c r="F7" s="2" t="s">
        <v>19</v>
      </c>
      <c r="G7" s="112"/>
    </row>
    <row r="8" spans="1:7" x14ac:dyDescent="0.15">
      <c r="A8" s="129">
        <v>224700</v>
      </c>
      <c r="B8" s="126" t="s">
        <v>6</v>
      </c>
      <c r="C8" s="128">
        <f>ROUND($A$8*$D$24,-2)</f>
        <v>223800</v>
      </c>
      <c r="D8" s="112"/>
      <c r="E8" s="130" t="s">
        <v>17</v>
      </c>
      <c r="F8" s="2" t="s">
        <v>19</v>
      </c>
      <c r="G8" s="112"/>
    </row>
    <row r="9" spans="1:7" x14ac:dyDescent="0.15">
      <c r="A9" s="129">
        <v>74900</v>
      </c>
      <c r="B9" s="126" t="s">
        <v>7</v>
      </c>
      <c r="C9" s="128">
        <f>ROUND($A$9*$D$24,-2)</f>
        <v>74600</v>
      </c>
      <c r="D9" s="112"/>
      <c r="E9" s="130" t="s">
        <v>116</v>
      </c>
      <c r="F9" s="2" t="s">
        <v>19</v>
      </c>
      <c r="G9" s="112"/>
    </row>
    <row r="10" spans="1:7" x14ac:dyDescent="0.15">
      <c r="A10" s="10"/>
      <c r="B10" s="126" t="s">
        <v>3</v>
      </c>
      <c r="C10" s="128">
        <f>C6</f>
        <v>777800</v>
      </c>
      <c r="D10" s="198" t="s">
        <v>12</v>
      </c>
      <c r="E10" s="130" t="s">
        <v>117</v>
      </c>
      <c r="F10" s="2" t="s">
        <v>19</v>
      </c>
      <c r="G10" s="112"/>
    </row>
    <row r="11" spans="1:7" x14ac:dyDescent="0.15">
      <c r="A11" s="10"/>
      <c r="B11" s="126" t="s">
        <v>8</v>
      </c>
      <c r="C11" s="128">
        <f>ROUND($A$8*$D$24,-2)</f>
        <v>223800</v>
      </c>
      <c r="D11" s="198"/>
      <c r="E11" s="131" t="s">
        <v>22</v>
      </c>
      <c r="F11" s="128">
        <f>C7*1.25</f>
        <v>972250</v>
      </c>
      <c r="G11" s="112"/>
    </row>
    <row r="12" spans="1:7" x14ac:dyDescent="0.15">
      <c r="A12" s="10"/>
      <c r="B12" s="126" t="s">
        <v>9</v>
      </c>
      <c r="C12" s="128">
        <f>ROUND($A$9*$D$24,-2)</f>
        <v>74600</v>
      </c>
      <c r="D12" s="198"/>
      <c r="E12" s="199"/>
      <c r="F12" s="200"/>
      <c r="G12" s="201"/>
    </row>
    <row r="13" spans="1:7" x14ac:dyDescent="0.15">
      <c r="A13" s="10"/>
      <c r="B13" s="126" t="s">
        <v>10</v>
      </c>
      <c r="C13" s="128">
        <f>C6</f>
        <v>777800</v>
      </c>
      <c r="D13" s="198" t="s">
        <v>13</v>
      </c>
      <c r="E13" s="202"/>
      <c r="F13" s="203"/>
      <c r="G13" s="204"/>
    </row>
    <row r="14" spans="1:7" x14ac:dyDescent="0.15">
      <c r="A14" s="10"/>
      <c r="B14" s="126" t="s">
        <v>11</v>
      </c>
      <c r="C14" s="128">
        <f>ROUND($A$8*$D$24,-2)</f>
        <v>223800</v>
      </c>
      <c r="D14" s="198"/>
      <c r="E14" s="202"/>
      <c r="F14" s="203"/>
      <c r="G14" s="204"/>
    </row>
    <row r="15" spans="1:7" x14ac:dyDescent="0.15">
      <c r="A15" s="10"/>
      <c r="B15" s="126" t="s">
        <v>9</v>
      </c>
      <c r="C15" s="128">
        <f>ROUND($A$9*$D$24,-2)</f>
        <v>74600</v>
      </c>
      <c r="D15" s="198"/>
      <c r="E15" s="202"/>
      <c r="F15" s="203"/>
      <c r="G15" s="204"/>
    </row>
    <row r="16" spans="1:7" ht="27" x14ac:dyDescent="0.15">
      <c r="A16" s="10"/>
      <c r="B16" s="132" t="s">
        <v>14</v>
      </c>
      <c r="C16" s="128">
        <f>ROUND($C$7*0.75,-2)</f>
        <v>583400</v>
      </c>
      <c r="D16" s="112"/>
      <c r="E16" s="202"/>
      <c r="F16" s="203"/>
      <c r="G16" s="204"/>
    </row>
    <row r="17" spans="1:7" ht="27" x14ac:dyDescent="0.15">
      <c r="A17" s="10"/>
      <c r="B17" s="132" t="s">
        <v>4</v>
      </c>
      <c r="C17" s="128">
        <f>C16*2</f>
        <v>1166800</v>
      </c>
      <c r="D17" s="112"/>
      <c r="E17" s="202"/>
      <c r="F17" s="203"/>
      <c r="G17" s="204"/>
    </row>
    <row r="18" spans="1:7" x14ac:dyDescent="0.15">
      <c r="A18" s="10"/>
      <c r="B18" s="126" t="s">
        <v>23</v>
      </c>
      <c r="C18" s="128">
        <f>ROUND($A$8*$D$24,-2)</f>
        <v>223800</v>
      </c>
      <c r="D18" s="112"/>
      <c r="E18" s="202"/>
      <c r="F18" s="203"/>
      <c r="G18" s="204"/>
    </row>
    <row r="19" spans="1:7" x14ac:dyDescent="0.15">
      <c r="A19" s="10"/>
      <c r="B19" s="126" t="s">
        <v>5</v>
      </c>
      <c r="C19" s="128">
        <f>ROUND($A$9*$D$24,-2)</f>
        <v>74600</v>
      </c>
      <c r="D19" s="112"/>
      <c r="E19" s="202"/>
      <c r="F19" s="203"/>
      <c r="G19" s="204"/>
    </row>
    <row r="20" spans="1:7" ht="27.75" thickBot="1" x14ac:dyDescent="0.2">
      <c r="A20" s="10"/>
      <c r="B20" s="133" t="s">
        <v>100</v>
      </c>
      <c r="C20" s="134">
        <f>ROUND($C$10*0.75,-2)</f>
        <v>583400</v>
      </c>
      <c r="D20" s="135"/>
      <c r="E20" s="205"/>
      <c r="F20" s="206"/>
      <c r="G20" s="207"/>
    </row>
    <row r="21" spans="1:7" x14ac:dyDescent="0.15">
      <c r="A21" s="10"/>
      <c r="B21" s="4"/>
      <c r="C21" s="5"/>
      <c r="D21" s="67" t="s">
        <v>118</v>
      </c>
      <c r="E21" s="208" t="s">
        <v>122</v>
      </c>
      <c r="F21" s="208"/>
      <c r="G21" s="208"/>
    </row>
    <row r="22" spans="1:7" x14ac:dyDescent="0.15">
      <c r="A22" s="10"/>
      <c r="B22" s="4"/>
      <c r="C22" s="5"/>
      <c r="D22" s="67" t="s">
        <v>119</v>
      </c>
      <c r="E22" s="209" t="s">
        <v>123</v>
      </c>
      <c r="F22" s="209"/>
      <c r="G22" s="209"/>
    </row>
    <row r="23" spans="1:7" ht="34.15" customHeight="1" x14ac:dyDescent="0.15">
      <c r="B23" s="4"/>
      <c r="C23" s="136"/>
      <c r="D23" s="165" t="s">
        <v>101</v>
      </c>
      <c r="E23" s="188" t="s">
        <v>102</v>
      </c>
      <c r="F23" s="188"/>
      <c r="G23" s="188"/>
    </row>
    <row r="24" spans="1:7" ht="14.25" thickBot="1" x14ac:dyDescent="0.2">
      <c r="C24" s="137" t="s">
        <v>35</v>
      </c>
      <c r="D24" s="138">
        <v>0.996</v>
      </c>
    </row>
    <row r="25" spans="1:7" ht="14.25" thickBot="1" x14ac:dyDescent="0.2">
      <c r="B25" s="139" t="s">
        <v>28</v>
      </c>
      <c r="C25" s="140" t="s">
        <v>36</v>
      </c>
      <c r="D25" s="141" t="s">
        <v>37</v>
      </c>
      <c r="E25" s="142" t="s">
        <v>27</v>
      </c>
    </row>
    <row r="26" spans="1:7" x14ac:dyDescent="0.15">
      <c r="B26" s="143" t="s">
        <v>29</v>
      </c>
      <c r="C26" s="144">
        <v>33200</v>
      </c>
      <c r="D26" s="145">
        <f>ROUND(C26*$D$24,-2)</f>
        <v>33100</v>
      </c>
      <c r="E26" s="146">
        <f>$C$18+D26</f>
        <v>256900</v>
      </c>
    </row>
    <row r="27" spans="1:7" x14ac:dyDescent="0.15">
      <c r="B27" s="147" t="s">
        <v>30</v>
      </c>
      <c r="C27" s="148">
        <v>66300</v>
      </c>
      <c r="D27" s="128">
        <f>ROUND(C27*$D$24,-2)</f>
        <v>66000</v>
      </c>
      <c r="E27" s="149">
        <f t="shared" ref="E27:E30" si="0">$C$18+D27</f>
        <v>289800</v>
      </c>
    </row>
    <row r="28" spans="1:7" x14ac:dyDescent="0.15">
      <c r="B28" s="147" t="s">
        <v>31</v>
      </c>
      <c r="C28" s="148">
        <v>99500</v>
      </c>
      <c r="D28" s="128">
        <f>ROUND(C28*$D$24,-2)</f>
        <v>99100</v>
      </c>
      <c r="E28" s="149">
        <f t="shared" si="0"/>
        <v>322900</v>
      </c>
    </row>
    <row r="29" spans="1:7" x14ac:dyDescent="0.15">
      <c r="B29" s="147" t="s">
        <v>32</v>
      </c>
      <c r="C29" s="148">
        <v>132600</v>
      </c>
      <c r="D29" s="128">
        <f>ROUND(C29*$D$24,-2)</f>
        <v>132100</v>
      </c>
      <c r="E29" s="149">
        <f t="shared" si="0"/>
        <v>355900</v>
      </c>
    </row>
    <row r="30" spans="1:7" ht="14.25" thickBot="1" x14ac:dyDescent="0.2">
      <c r="B30" s="150" t="s">
        <v>33</v>
      </c>
      <c r="C30" s="151">
        <v>165800</v>
      </c>
      <c r="D30" s="134">
        <f>ROUND(C30*$D$24,-2)</f>
        <v>165100</v>
      </c>
      <c r="E30" s="152">
        <f t="shared" si="0"/>
        <v>388900</v>
      </c>
    </row>
    <row r="31" spans="1:7" x14ac:dyDescent="0.15">
      <c r="B31" s="66"/>
      <c r="C31" s="153"/>
      <c r="D31" s="5"/>
      <c r="E31" s="9"/>
    </row>
    <row r="32" spans="1:7" ht="14.25" thickBot="1" x14ac:dyDescent="0.2">
      <c r="C32" s="137" t="s">
        <v>35</v>
      </c>
      <c r="D32" s="138">
        <f>D24</f>
        <v>0.996</v>
      </c>
    </row>
    <row r="33" spans="2:7" x14ac:dyDescent="0.15">
      <c r="B33" s="189" t="s">
        <v>34</v>
      </c>
      <c r="C33" s="110" t="s">
        <v>36</v>
      </c>
      <c r="D33" s="154" t="s">
        <v>37</v>
      </c>
    </row>
    <row r="34" spans="2:7" ht="14.25" thickBot="1" x14ac:dyDescent="0.2">
      <c r="B34" s="190"/>
      <c r="C34" s="151">
        <v>1628</v>
      </c>
      <c r="D34" s="155">
        <f>ROUND(C34*$D$24,0)</f>
        <v>1621</v>
      </c>
    </row>
    <row r="35" spans="2:7" ht="14.25" thickBot="1" x14ac:dyDescent="0.2">
      <c r="B35" s="3"/>
      <c r="C35" s="5"/>
      <c r="D35" s="5"/>
    </row>
    <row r="36" spans="2:7" ht="14.25" thickBot="1" x14ac:dyDescent="0.2">
      <c r="B36" s="156"/>
      <c r="C36" s="8" t="s">
        <v>103</v>
      </c>
    </row>
    <row r="37" spans="2:7" ht="22.5" x14ac:dyDescent="0.15">
      <c r="B37" s="7" t="s">
        <v>39</v>
      </c>
      <c r="C37" s="157">
        <v>470000</v>
      </c>
      <c r="D37" s="158" t="s">
        <v>104</v>
      </c>
      <c r="E37" s="191" t="s">
        <v>105</v>
      </c>
      <c r="F37" s="191"/>
      <c r="G37" s="191"/>
    </row>
    <row r="38" spans="2:7" ht="22.5" x14ac:dyDescent="0.15">
      <c r="B38" s="159" t="s">
        <v>106</v>
      </c>
      <c r="C38" s="160" t="s">
        <v>107</v>
      </c>
      <c r="D38" s="158"/>
      <c r="E38" s="192"/>
      <c r="F38" s="192"/>
      <c r="G38" s="192"/>
    </row>
    <row r="39" spans="2:7" ht="23.25" thickBot="1" x14ac:dyDescent="0.2">
      <c r="B39" s="6" t="s">
        <v>38</v>
      </c>
      <c r="C39" s="155">
        <v>470000</v>
      </c>
    </row>
  </sheetData>
  <mergeCells count="12">
    <mergeCell ref="E23:G23"/>
    <mergeCell ref="B33:B34"/>
    <mergeCell ref="E37:G37"/>
    <mergeCell ref="E38:G38"/>
    <mergeCell ref="B1:F3"/>
    <mergeCell ref="B4:D4"/>
    <mergeCell ref="E4:G4"/>
    <mergeCell ref="D10:D12"/>
    <mergeCell ref="E12:G20"/>
    <mergeCell ref="D13:D15"/>
    <mergeCell ref="E21:G21"/>
    <mergeCell ref="E22:G22"/>
  </mergeCells>
  <phoneticPr fontId="2"/>
  <hyperlinks>
    <hyperlink ref="E21:G21" r:id="rId1" display="「振替加算額算出一覧表(令和4年度)」を参照" xr:uid="{043B4FAA-B27F-4EAF-A816-4F2373F91656}"/>
    <hyperlink ref="E22:G22" r:id="rId2" display="「経過的寡婦加算額算出一覧表(令和4年度)」を参照" xr:uid="{EBC6973D-0D4E-439A-B819-F57F537BAA95}"/>
  </hyperlinks>
  <pageMargins left="0.7" right="0.7" top="0.75" bottom="0.75" header="0.3" footer="0.3"/>
  <pageSetup paperSize="9" scale="66" orientation="portrait" horizontalDpi="4294967293"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F5634-42E4-499C-901D-F84F6F1D855E}">
  <dimension ref="A1:G38"/>
  <sheetViews>
    <sheetView topLeftCell="B7" zoomScaleNormal="100" workbookViewId="0">
      <selection activeCell="E22" sqref="E22:G22"/>
    </sheetView>
  </sheetViews>
  <sheetFormatPr defaultRowHeight="13.5" x14ac:dyDescent="0.15"/>
  <cols>
    <col min="1" max="1" width="11.75" hidden="1" customWidth="1"/>
    <col min="2" max="2" width="40.625" customWidth="1"/>
    <col min="3" max="3" width="12.75" customWidth="1"/>
    <col min="4" max="4" width="21" customWidth="1"/>
    <col min="5" max="5" width="40.625" customWidth="1"/>
    <col min="6" max="6" width="10.75" customWidth="1"/>
    <col min="7" max="7" width="10.625" customWidth="1"/>
  </cols>
  <sheetData>
    <row r="1" spans="1:7" ht="13.15" customHeight="1" x14ac:dyDescent="0.15">
      <c r="B1" s="193" t="s">
        <v>114</v>
      </c>
      <c r="C1" s="193"/>
      <c r="D1" s="193"/>
      <c r="E1" s="193"/>
      <c r="F1" s="193"/>
      <c r="G1" s="193"/>
    </row>
    <row r="2" spans="1:7" ht="13.15" customHeight="1" x14ac:dyDescent="0.15">
      <c r="B2" s="193"/>
      <c r="C2" s="193"/>
      <c r="D2" s="193"/>
      <c r="E2" s="193"/>
      <c r="F2" s="193"/>
      <c r="G2" s="193"/>
    </row>
    <row r="3" spans="1:7" ht="13.9" customHeight="1" thickBot="1" x14ac:dyDescent="0.2">
      <c r="B3" s="193"/>
      <c r="C3" s="193"/>
      <c r="D3" s="193"/>
      <c r="E3" s="193"/>
      <c r="F3" s="193"/>
      <c r="G3" s="193"/>
    </row>
    <row r="4" spans="1:7" ht="18" thickBot="1" x14ac:dyDescent="0.2">
      <c r="B4" s="194" t="s">
        <v>0</v>
      </c>
      <c r="C4" s="195"/>
      <c r="D4" s="196"/>
      <c r="E4" s="197" t="s">
        <v>15</v>
      </c>
      <c r="F4" s="195"/>
      <c r="G4" s="196"/>
    </row>
    <row r="5" spans="1:7" x14ac:dyDescent="0.15">
      <c r="A5" s="10"/>
      <c r="B5" s="123" t="s">
        <v>24</v>
      </c>
      <c r="C5" s="124" t="s">
        <v>25</v>
      </c>
      <c r="D5" s="1" t="s">
        <v>26</v>
      </c>
      <c r="E5" s="125" t="s">
        <v>24</v>
      </c>
      <c r="F5" s="124" t="s">
        <v>25</v>
      </c>
      <c r="G5" s="1" t="s">
        <v>26</v>
      </c>
    </row>
    <row r="6" spans="1:7" ht="54.6" customHeight="1" x14ac:dyDescent="0.15">
      <c r="A6" s="10"/>
      <c r="B6" s="126" t="s">
        <v>1</v>
      </c>
      <c r="C6" s="11">
        <v>792600</v>
      </c>
      <c r="D6" s="161" t="s">
        <v>108</v>
      </c>
      <c r="E6" s="127" t="s">
        <v>16</v>
      </c>
      <c r="F6" s="2" t="s">
        <v>19</v>
      </c>
      <c r="G6" s="112"/>
    </row>
    <row r="7" spans="1:7" ht="27" x14ac:dyDescent="0.15">
      <c r="A7" s="10"/>
      <c r="B7" s="126" t="s">
        <v>2</v>
      </c>
      <c r="C7" s="128">
        <f>C6</f>
        <v>792600</v>
      </c>
      <c r="D7" s="112"/>
      <c r="E7" s="127" t="s">
        <v>18</v>
      </c>
      <c r="F7" s="2" t="s">
        <v>19</v>
      </c>
      <c r="G7" s="112"/>
    </row>
    <row r="8" spans="1:7" x14ac:dyDescent="0.15">
      <c r="A8" s="129">
        <v>224700</v>
      </c>
      <c r="B8" s="126" t="s">
        <v>6</v>
      </c>
      <c r="C8" s="128">
        <f>ROUND($A$8*$D$24,-2)</f>
        <v>228100</v>
      </c>
      <c r="D8" s="112"/>
      <c r="E8" s="130" t="s">
        <v>17</v>
      </c>
      <c r="F8" s="2" t="s">
        <v>19</v>
      </c>
      <c r="G8" s="112"/>
    </row>
    <row r="9" spans="1:7" x14ac:dyDescent="0.15">
      <c r="A9" s="129">
        <v>74900</v>
      </c>
      <c r="B9" s="126" t="s">
        <v>7</v>
      </c>
      <c r="C9" s="128">
        <f>ROUND($A$9*$D$24,-2)</f>
        <v>76000</v>
      </c>
      <c r="D9" s="112"/>
      <c r="E9" s="130" t="s">
        <v>116</v>
      </c>
      <c r="F9" s="2" t="s">
        <v>19</v>
      </c>
      <c r="G9" s="112"/>
    </row>
    <row r="10" spans="1:7" x14ac:dyDescent="0.15">
      <c r="A10" s="10"/>
      <c r="B10" s="126" t="s">
        <v>3</v>
      </c>
      <c r="C10" s="128">
        <f>C6</f>
        <v>792600</v>
      </c>
      <c r="D10" s="198" t="s">
        <v>12</v>
      </c>
      <c r="E10" s="130" t="s">
        <v>117</v>
      </c>
      <c r="F10" s="2" t="s">
        <v>19</v>
      </c>
      <c r="G10" s="112"/>
    </row>
    <row r="11" spans="1:7" x14ac:dyDescent="0.15">
      <c r="A11" s="10"/>
      <c r="B11" s="126" t="s">
        <v>8</v>
      </c>
      <c r="C11" s="128">
        <f>ROUND($A$8*$D$24,-2)</f>
        <v>228100</v>
      </c>
      <c r="D11" s="198"/>
      <c r="E11" s="131" t="s">
        <v>22</v>
      </c>
      <c r="F11" s="128">
        <f>C7*1.25</f>
        <v>990750</v>
      </c>
      <c r="G11" s="112"/>
    </row>
    <row r="12" spans="1:7" x14ac:dyDescent="0.15">
      <c r="A12" s="10"/>
      <c r="B12" s="126" t="s">
        <v>9</v>
      </c>
      <c r="C12" s="128">
        <f>ROUND($A$9*$D$24,-2)</f>
        <v>76000</v>
      </c>
      <c r="D12" s="198"/>
      <c r="E12" s="199"/>
      <c r="F12" s="200"/>
      <c r="G12" s="201"/>
    </row>
    <row r="13" spans="1:7" x14ac:dyDescent="0.15">
      <c r="A13" s="10"/>
      <c r="B13" s="126" t="s">
        <v>10</v>
      </c>
      <c r="C13" s="128">
        <f>C6</f>
        <v>792600</v>
      </c>
      <c r="D13" s="198" t="s">
        <v>13</v>
      </c>
      <c r="E13" s="202"/>
      <c r="F13" s="203"/>
      <c r="G13" s="204"/>
    </row>
    <row r="14" spans="1:7" x14ac:dyDescent="0.15">
      <c r="A14" s="10"/>
      <c r="B14" s="126" t="s">
        <v>11</v>
      </c>
      <c r="C14" s="128">
        <f>ROUND($A$8*$D$24,-2)</f>
        <v>228100</v>
      </c>
      <c r="D14" s="198"/>
      <c r="E14" s="202"/>
      <c r="F14" s="203"/>
      <c r="G14" s="204"/>
    </row>
    <row r="15" spans="1:7" x14ac:dyDescent="0.15">
      <c r="A15" s="10"/>
      <c r="B15" s="126" t="s">
        <v>9</v>
      </c>
      <c r="C15" s="128">
        <f>ROUND($A$9*$D$24,-2)</f>
        <v>76000</v>
      </c>
      <c r="D15" s="198"/>
      <c r="E15" s="202"/>
      <c r="F15" s="203"/>
      <c r="G15" s="204"/>
    </row>
    <row r="16" spans="1:7" ht="27" x14ac:dyDescent="0.15">
      <c r="A16" s="10"/>
      <c r="B16" s="132" t="s">
        <v>14</v>
      </c>
      <c r="C16" s="128">
        <f>ROUND($C$7*0.75,-2)</f>
        <v>594500</v>
      </c>
      <c r="D16" s="112"/>
      <c r="E16" s="202"/>
      <c r="F16" s="203"/>
      <c r="G16" s="204"/>
    </row>
    <row r="17" spans="1:7" ht="27" x14ac:dyDescent="0.15">
      <c r="A17" s="10"/>
      <c r="B17" s="132" t="s">
        <v>4</v>
      </c>
      <c r="C17" s="128">
        <f>C16*2</f>
        <v>1189000</v>
      </c>
      <c r="D17" s="112"/>
      <c r="E17" s="202"/>
      <c r="F17" s="203"/>
      <c r="G17" s="204"/>
    </row>
    <row r="18" spans="1:7" x14ac:dyDescent="0.15">
      <c r="A18" s="10"/>
      <c r="B18" s="126" t="s">
        <v>23</v>
      </c>
      <c r="C18" s="128">
        <f>ROUND($A$8*$D$24,-2)</f>
        <v>228100</v>
      </c>
      <c r="D18" s="112"/>
      <c r="E18" s="202"/>
      <c r="F18" s="203"/>
      <c r="G18" s="204"/>
    </row>
    <row r="19" spans="1:7" x14ac:dyDescent="0.15">
      <c r="A19" s="10"/>
      <c r="B19" s="126" t="s">
        <v>5</v>
      </c>
      <c r="C19" s="128">
        <f>ROUND($A$9*$D$24,-2)</f>
        <v>76000</v>
      </c>
      <c r="D19" s="112"/>
      <c r="E19" s="202"/>
      <c r="F19" s="203"/>
      <c r="G19" s="204"/>
    </row>
    <row r="20" spans="1:7" ht="27.75" thickBot="1" x14ac:dyDescent="0.2">
      <c r="A20" s="10"/>
      <c r="B20" s="133" t="s">
        <v>100</v>
      </c>
      <c r="C20" s="134">
        <f>ROUND($C$10*0.75,-2)</f>
        <v>594500</v>
      </c>
      <c r="D20" s="135"/>
      <c r="E20" s="205"/>
      <c r="F20" s="206"/>
      <c r="G20" s="207"/>
    </row>
    <row r="21" spans="1:7" x14ac:dyDescent="0.15">
      <c r="A21" s="10"/>
      <c r="B21" s="4"/>
      <c r="C21" s="5"/>
      <c r="D21" s="67" t="s">
        <v>118</v>
      </c>
      <c r="E21" s="208" t="s">
        <v>120</v>
      </c>
      <c r="F21" s="208"/>
      <c r="G21" s="208"/>
    </row>
    <row r="22" spans="1:7" x14ac:dyDescent="0.15">
      <c r="A22" s="10"/>
      <c r="B22" s="4"/>
      <c r="C22" s="5"/>
      <c r="D22" s="67" t="s">
        <v>119</v>
      </c>
      <c r="E22" s="209" t="s">
        <v>121</v>
      </c>
      <c r="F22" s="209"/>
      <c r="G22" s="209"/>
    </row>
    <row r="23" spans="1:7" ht="55.15" customHeight="1" x14ac:dyDescent="0.15">
      <c r="B23" s="4"/>
      <c r="C23" s="136"/>
      <c r="D23" s="165" t="s">
        <v>101</v>
      </c>
      <c r="E23" s="188" t="s">
        <v>109</v>
      </c>
      <c r="F23" s="188"/>
      <c r="G23" s="188"/>
    </row>
    <row r="24" spans="1:7" ht="31.9" customHeight="1" thickBot="1" x14ac:dyDescent="0.2">
      <c r="C24" s="137" t="s">
        <v>35</v>
      </c>
      <c r="D24" s="162">
        <v>1.0149999999999999</v>
      </c>
      <c r="E24" s="188" t="s">
        <v>110</v>
      </c>
      <c r="F24" s="188"/>
      <c r="G24" s="188"/>
    </row>
    <row r="25" spans="1:7" ht="14.25" thickBot="1" x14ac:dyDescent="0.2">
      <c r="B25" s="139" t="s">
        <v>28</v>
      </c>
      <c r="C25" s="140" t="s">
        <v>36</v>
      </c>
      <c r="D25" s="141" t="s">
        <v>37</v>
      </c>
      <c r="E25" s="142" t="s">
        <v>27</v>
      </c>
    </row>
    <row r="26" spans="1:7" x14ac:dyDescent="0.15">
      <c r="B26" s="143" t="s">
        <v>29</v>
      </c>
      <c r="C26" s="144">
        <v>33200</v>
      </c>
      <c r="D26" s="145">
        <f>ROUND(C26*$D$24,-2)</f>
        <v>33700</v>
      </c>
      <c r="E26" s="146">
        <f>$C$18+D26</f>
        <v>261800</v>
      </c>
    </row>
    <row r="27" spans="1:7" x14ac:dyDescent="0.15">
      <c r="B27" s="147" t="s">
        <v>30</v>
      </c>
      <c r="C27" s="148">
        <v>66300</v>
      </c>
      <c r="D27" s="128">
        <f>ROUND(C27*$D$24,-2)</f>
        <v>67300</v>
      </c>
      <c r="E27" s="149">
        <f t="shared" ref="E27:E30" si="0">$C$18+D27</f>
        <v>295400</v>
      </c>
    </row>
    <row r="28" spans="1:7" x14ac:dyDescent="0.15">
      <c r="B28" s="147" t="s">
        <v>31</v>
      </c>
      <c r="C28" s="148">
        <v>99500</v>
      </c>
      <c r="D28" s="128">
        <f>ROUND(C28*$D$24,-2)</f>
        <v>101000</v>
      </c>
      <c r="E28" s="149">
        <f t="shared" si="0"/>
        <v>329100</v>
      </c>
    </row>
    <row r="29" spans="1:7" x14ac:dyDescent="0.15">
      <c r="B29" s="147" t="s">
        <v>32</v>
      </c>
      <c r="C29" s="148">
        <v>132600</v>
      </c>
      <c r="D29" s="128">
        <f>ROUND(C29*$D$24,-2)</f>
        <v>134600</v>
      </c>
      <c r="E29" s="149">
        <f t="shared" si="0"/>
        <v>362700</v>
      </c>
    </row>
    <row r="30" spans="1:7" ht="14.25" thickBot="1" x14ac:dyDescent="0.2">
      <c r="B30" s="150" t="s">
        <v>33</v>
      </c>
      <c r="C30" s="151">
        <v>165800</v>
      </c>
      <c r="D30" s="134">
        <f>ROUND(C30*$D$24,-2)</f>
        <v>168300</v>
      </c>
      <c r="E30" s="152">
        <f t="shared" si="0"/>
        <v>396400</v>
      </c>
    </row>
    <row r="31" spans="1:7" x14ac:dyDescent="0.15">
      <c r="B31" s="66"/>
      <c r="C31" s="153"/>
      <c r="D31" s="5"/>
      <c r="E31" s="9"/>
    </row>
    <row r="32" spans="1:7" ht="14.25" thickBot="1" x14ac:dyDescent="0.2">
      <c r="C32" s="137" t="s">
        <v>35</v>
      </c>
      <c r="D32" s="138">
        <f>D24</f>
        <v>1.0149999999999999</v>
      </c>
    </row>
    <row r="33" spans="2:7" x14ac:dyDescent="0.15">
      <c r="B33" s="189" t="s">
        <v>34</v>
      </c>
      <c r="C33" s="110" t="s">
        <v>36</v>
      </c>
      <c r="D33" s="154" t="s">
        <v>37</v>
      </c>
    </row>
    <row r="34" spans="2:7" ht="14.25" thickBot="1" x14ac:dyDescent="0.2">
      <c r="B34" s="190"/>
      <c r="C34" s="151">
        <v>1628</v>
      </c>
      <c r="D34" s="155">
        <f>ROUND(C34*$D$24,0)</f>
        <v>1652</v>
      </c>
    </row>
    <row r="35" spans="2:7" ht="14.25" thickBot="1" x14ac:dyDescent="0.2">
      <c r="B35" s="3"/>
      <c r="C35" s="5"/>
      <c r="D35" s="5"/>
    </row>
    <row r="36" spans="2:7" ht="14.25" thickBot="1" x14ac:dyDescent="0.2">
      <c r="B36" s="156"/>
      <c r="C36" s="8" t="s">
        <v>111</v>
      </c>
    </row>
    <row r="37" spans="2:7" ht="22.5" x14ac:dyDescent="0.15">
      <c r="B37" s="7" t="s">
        <v>39</v>
      </c>
      <c r="C37" s="163">
        <v>480000</v>
      </c>
      <c r="D37" s="158" t="s">
        <v>104</v>
      </c>
      <c r="E37" s="210" t="s">
        <v>112</v>
      </c>
      <c r="F37" s="210"/>
      <c r="G37" s="210"/>
    </row>
    <row r="38" spans="2:7" ht="23.25" thickBot="1" x14ac:dyDescent="0.2">
      <c r="B38" s="6" t="s">
        <v>38</v>
      </c>
      <c r="C38" s="164">
        <v>480000</v>
      </c>
    </row>
  </sheetData>
  <mergeCells count="12">
    <mergeCell ref="B1:G3"/>
    <mergeCell ref="E21:G21"/>
    <mergeCell ref="E22:G22"/>
    <mergeCell ref="E23:G23"/>
    <mergeCell ref="E24:G24"/>
    <mergeCell ref="B33:B34"/>
    <mergeCell ref="E37:G37"/>
    <mergeCell ref="B4:D4"/>
    <mergeCell ref="E4:G4"/>
    <mergeCell ref="D10:D12"/>
    <mergeCell ref="E12:G20"/>
    <mergeCell ref="D13:D15"/>
  </mergeCells>
  <phoneticPr fontId="2"/>
  <dataValidations count="2">
    <dataValidation type="list" allowBlank="1" showInputMessage="1" showErrorMessage="1" sqref="D24" xr:uid="{E58E044C-7219-42A7-8D00-C063C0BBB67F}">
      <formula1>"1.018,1.015"</formula1>
    </dataValidation>
    <dataValidation type="list" allowBlank="1" showInputMessage="1" showErrorMessage="1" sqref="C6" xr:uid="{C677140E-3166-47BF-B672-3EC9CEF163AF}">
      <formula1>"795000,792600"</formula1>
    </dataValidation>
  </dataValidations>
  <hyperlinks>
    <hyperlink ref="E21:G21" r:id="rId1" display="「振替加算額算出一覧表(令和5年度)」を参照" xr:uid="{50747374-6BCC-40D9-B0A6-C050066A1D3A}"/>
    <hyperlink ref="E22:G22" r:id="rId2" display="「経過的寡婦加算額算出一覧表(令和5年度)」を参照" xr:uid="{F15B5E31-94C0-4FCA-9C3D-942B12851AA7}"/>
  </hyperlinks>
  <pageMargins left="0.7" right="0.7" top="0.75" bottom="0.75" header="0.3" footer="0.3"/>
  <pageSetup paperSize="9" scale="65" orientation="portrait" horizontalDpi="4294967293"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3"/>
  <sheetViews>
    <sheetView zoomScaleNormal="100" workbookViewId="0">
      <selection activeCell="D26" sqref="D26"/>
    </sheetView>
  </sheetViews>
  <sheetFormatPr defaultRowHeight="13.5" x14ac:dyDescent="0.15"/>
  <cols>
    <col min="1" max="1" width="15" customWidth="1"/>
    <col min="2" max="2" width="40.625" customWidth="1"/>
    <col min="3" max="3" width="12.75" customWidth="1"/>
    <col min="4" max="5" width="21" customWidth="1"/>
    <col min="6" max="6" width="40.625" customWidth="1"/>
    <col min="7" max="7" width="10.75" customWidth="1"/>
    <col min="8" max="8" width="41.5" customWidth="1"/>
  </cols>
  <sheetData>
    <row r="1" spans="1:9" x14ac:dyDescent="0.15">
      <c r="B1" s="193" t="s">
        <v>113</v>
      </c>
      <c r="C1" s="193"/>
      <c r="D1" s="193"/>
      <c r="E1" s="193"/>
      <c r="F1" s="193"/>
      <c r="G1" s="193"/>
    </row>
    <row r="2" spans="1:9" x14ac:dyDescent="0.15">
      <c r="B2" s="193"/>
      <c r="C2" s="193"/>
      <c r="D2" s="193"/>
      <c r="E2" s="193"/>
      <c r="F2" s="193"/>
      <c r="G2" s="193"/>
    </row>
    <row r="3" spans="1:9" ht="14.25" thickBot="1" x14ac:dyDescent="0.2">
      <c r="B3" s="193"/>
      <c r="C3" s="193"/>
      <c r="D3" s="193"/>
      <c r="E3" s="193"/>
      <c r="F3" s="193"/>
      <c r="G3" s="193"/>
    </row>
    <row r="4" spans="1:9" ht="18" thickBot="1" x14ac:dyDescent="0.2">
      <c r="B4" s="233" t="s">
        <v>0</v>
      </c>
      <c r="C4" s="234"/>
      <c r="D4" s="234"/>
      <c r="E4" s="235"/>
      <c r="F4" s="197" t="s">
        <v>15</v>
      </c>
      <c r="G4" s="195"/>
      <c r="H4" s="196"/>
    </row>
    <row r="5" spans="1:9" ht="14.25" thickBot="1" x14ac:dyDescent="0.2">
      <c r="A5" s="13" t="s">
        <v>41</v>
      </c>
      <c r="B5" s="33" t="s">
        <v>24</v>
      </c>
      <c r="C5" s="34" t="s">
        <v>25</v>
      </c>
      <c r="D5" s="236" t="s">
        <v>26</v>
      </c>
      <c r="E5" s="237"/>
      <c r="F5" s="35" t="s">
        <v>24</v>
      </c>
      <c r="G5" s="34" t="s">
        <v>25</v>
      </c>
      <c r="H5" s="36" t="s">
        <v>26</v>
      </c>
    </row>
    <row r="6" spans="1:9" ht="30" customHeight="1" x14ac:dyDescent="0.15">
      <c r="A6" s="60">
        <v>780900</v>
      </c>
      <c r="B6" s="238" t="s">
        <v>1</v>
      </c>
      <c r="C6" s="46">
        <f>ROUND($A$6*$D$26,-2)</f>
        <v>816000</v>
      </c>
      <c r="D6" s="226" t="s">
        <v>88</v>
      </c>
      <c r="E6" s="227"/>
      <c r="F6" s="31" t="s">
        <v>16</v>
      </c>
      <c r="G6" s="32" t="s">
        <v>19</v>
      </c>
      <c r="H6" s="1"/>
    </row>
    <row r="7" spans="1:9" ht="30" customHeight="1" x14ac:dyDescent="0.15">
      <c r="A7" s="15"/>
      <c r="B7" s="239"/>
      <c r="C7" s="38">
        <f>ROUND($A$6*$D$27,-2)</f>
        <v>813700</v>
      </c>
      <c r="D7" s="228" t="s">
        <v>93</v>
      </c>
      <c r="E7" s="229"/>
      <c r="F7" s="30" t="s">
        <v>18</v>
      </c>
      <c r="G7" s="18" t="s">
        <v>19</v>
      </c>
      <c r="H7" s="1"/>
    </row>
    <row r="8" spans="1:9" ht="30" customHeight="1" x14ac:dyDescent="0.15">
      <c r="A8" s="15"/>
      <c r="B8" s="240" t="s">
        <v>2</v>
      </c>
      <c r="C8" s="46">
        <f>ROUND($A$6*$D$26,-2)</f>
        <v>816000</v>
      </c>
      <c r="D8" s="226" t="s">
        <v>88</v>
      </c>
      <c r="E8" s="227"/>
      <c r="F8" s="19" t="s">
        <v>17</v>
      </c>
      <c r="G8" s="2" t="s">
        <v>20</v>
      </c>
      <c r="H8" s="17"/>
    </row>
    <row r="9" spans="1:9" ht="30" customHeight="1" x14ac:dyDescent="0.15">
      <c r="A9" s="15"/>
      <c r="B9" s="239"/>
      <c r="C9" s="38">
        <f>ROUND($A$6*$D$27,-2)</f>
        <v>813700</v>
      </c>
      <c r="D9" s="228" t="s">
        <v>93</v>
      </c>
      <c r="E9" s="229"/>
      <c r="F9" s="19" t="s">
        <v>47</v>
      </c>
      <c r="G9" s="2" t="s">
        <v>19</v>
      </c>
      <c r="H9" s="17"/>
    </row>
    <row r="10" spans="1:9" ht="30" customHeight="1" x14ac:dyDescent="0.15">
      <c r="A10" s="61">
        <v>224700</v>
      </c>
      <c r="B10" s="14" t="s">
        <v>6</v>
      </c>
      <c r="C10" s="47">
        <f>ROUND($A$10*$D$26,-2)</f>
        <v>234800</v>
      </c>
      <c r="D10" s="242" t="s">
        <v>89</v>
      </c>
      <c r="E10" s="243"/>
      <c r="F10" s="19" t="s">
        <v>48</v>
      </c>
      <c r="G10" s="2" t="s">
        <v>21</v>
      </c>
      <c r="H10" s="17"/>
    </row>
    <row r="11" spans="1:9" ht="30" customHeight="1" x14ac:dyDescent="0.15">
      <c r="A11" s="61">
        <v>74900</v>
      </c>
      <c r="B11" s="14" t="s">
        <v>7</v>
      </c>
      <c r="C11" s="47">
        <f>ROUND($A$11*$D$26,-2)</f>
        <v>78300</v>
      </c>
      <c r="D11" s="244"/>
      <c r="E11" s="245"/>
      <c r="F11" s="231" t="s">
        <v>22</v>
      </c>
      <c r="G11" s="47">
        <f>C8*1.25</f>
        <v>1020000</v>
      </c>
      <c r="H11" s="50" t="s">
        <v>88</v>
      </c>
      <c r="I11" s="21"/>
    </row>
    <row r="12" spans="1:9" ht="40.15" customHeight="1" x14ac:dyDescent="0.15">
      <c r="A12" s="16"/>
      <c r="B12" s="240" t="s">
        <v>3</v>
      </c>
      <c r="C12" s="46">
        <f>ROUND($A$6*$D$26,-2)</f>
        <v>816000</v>
      </c>
      <c r="D12" s="223" t="s">
        <v>12</v>
      </c>
      <c r="E12" s="48" t="s">
        <v>90</v>
      </c>
      <c r="F12" s="232"/>
      <c r="G12" s="11">
        <f>C9*1.25</f>
        <v>1017125</v>
      </c>
      <c r="H12" s="42" t="s">
        <v>96</v>
      </c>
      <c r="I12" s="21"/>
    </row>
    <row r="13" spans="1:9" ht="40.15" customHeight="1" x14ac:dyDescent="0.15">
      <c r="A13" s="16"/>
      <c r="B13" s="239"/>
      <c r="C13" s="38">
        <f>ROUND($A$6*$D$27,-2)</f>
        <v>813700</v>
      </c>
      <c r="D13" s="224"/>
      <c r="E13" s="39" t="s">
        <v>94</v>
      </c>
      <c r="F13" s="200" t="s">
        <v>19</v>
      </c>
      <c r="G13" s="200"/>
      <c r="H13" s="201"/>
    </row>
    <row r="14" spans="1:9" ht="13.15" customHeight="1" x14ac:dyDescent="0.15">
      <c r="A14" s="10"/>
      <c r="B14" s="14" t="s">
        <v>8</v>
      </c>
      <c r="C14" s="47">
        <f>ROUND($A$10*$D$26,-2)</f>
        <v>234800</v>
      </c>
      <c r="D14" s="224"/>
      <c r="E14" s="230" t="s">
        <v>91</v>
      </c>
      <c r="F14" s="203"/>
      <c r="G14" s="203"/>
      <c r="H14" s="204"/>
    </row>
    <row r="15" spans="1:9" x14ac:dyDescent="0.15">
      <c r="A15" s="10"/>
      <c r="B15" s="14" t="s">
        <v>9</v>
      </c>
      <c r="C15" s="47">
        <f>ROUND($A$11*$D$26,-2)</f>
        <v>78300</v>
      </c>
      <c r="D15" s="225"/>
      <c r="E15" s="230"/>
      <c r="F15" s="203"/>
      <c r="G15" s="203"/>
      <c r="H15" s="204"/>
    </row>
    <row r="16" spans="1:9" x14ac:dyDescent="0.15">
      <c r="A16" s="10"/>
      <c r="B16" s="14" t="s">
        <v>10</v>
      </c>
      <c r="C16" s="47">
        <f>C12</f>
        <v>816000</v>
      </c>
      <c r="D16" s="241" t="s">
        <v>13</v>
      </c>
      <c r="E16" s="230"/>
      <c r="F16" s="203"/>
      <c r="G16" s="203"/>
      <c r="H16" s="204"/>
    </row>
    <row r="17" spans="1:8" x14ac:dyDescent="0.15">
      <c r="A17" s="10"/>
      <c r="B17" s="14" t="s">
        <v>11</v>
      </c>
      <c r="C17" s="47">
        <f>ROUND($A$10*$D$26,-2)</f>
        <v>234800</v>
      </c>
      <c r="D17" s="241"/>
      <c r="E17" s="230"/>
      <c r="F17" s="203"/>
      <c r="G17" s="203"/>
      <c r="H17" s="204"/>
    </row>
    <row r="18" spans="1:8" x14ac:dyDescent="0.15">
      <c r="A18" s="10"/>
      <c r="B18" s="14" t="s">
        <v>9</v>
      </c>
      <c r="C18" s="47">
        <f>ROUND($A$11*$D$26,-2)</f>
        <v>78300</v>
      </c>
      <c r="D18" s="241"/>
      <c r="E18" s="230"/>
      <c r="F18" s="203"/>
      <c r="G18" s="203"/>
      <c r="H18" s="204"/>
    </row>
    <row r="19" spans="1:8" ht="30" customHeight="1" x14ac:dyDescent="0.15">
      <c r="A19" s="16"/>
      <c r="B19" s="216" t="s">
        <v>14</v>
      </c>
      <c r="C19" s="47">
        <f>ROUND($C$8*0.75,-2)</f>
        <v>612000</v>
      </c>
      <c r="D19" s="226" t="s">
        <v>88</v>
      </c>
      <c r="E19" s="227"/>
      <c r="F19" s="203"/>
      <c r="G19" s="203"/>
      <c r="H19" s="204"/>
    </row>
    <row r="20" spans="1:8" ht="30" customHeight="1" x14ac:dyDescent="0.15">
      <c r="A20" s="16"/>
      <c r="B20" s="217"/>
      <c r="C20" s="11">
        <f>ROUND($C$9*0.75,-2)</f>
        <v>610300</v>
      </c>
      <c r="D20" s="228" t="s">
        <v>93</v>
      </c>
      <c r="E20" s="229"/>
      <c r="F20" s="203"/>
      <c r="G20" s="203"/>
      <c r="H20" s="204"/>
    </row>
    <row r="21" spans="1:8" ht="30" customHeight="1" x14ac:dyDescent="0.15">
      <c r="A21" s="16"/>
      <c r="B21" s="216" t="s">
        <v>4</v>
      </c>
      <c r="C21" s="47">
        <f>C19*2</f>
        <v>1224000</v>
      </c>
      <c r="D21" s="226" t="s">
        <v>88</v>
      </c>
      <c r="E21" s="227"/>
      <c r="F21" s="203"/>
      <c r="G21" s="203"/>
      <c r="H21" s="204"/>
    </row>
    <row r="22" spans="1:8" ht="30" customHeight="1" x14ac:dyDescent="0.15">
      <c r="A22" s="16"/>
      <c r="B22" s="217"/>
      <c r="C22" s="11">
        <f>C20*2</f>
        <v>1220600</v>
      </c>
      <c r="D22" s="228" t="s">
        <v>93</v>
      </c>
      <c r="E22" s="229"/>
      <c r="F22" s="203"/>
      <c r="G22" s="203"/>
      <c r="H22" s="204"/>
    </row>
    <row r="23" spans="1:8" ht="13.15" customHeight="1" x14ac:dyDescent="0.15">
      <c r="A23" s="10"/>
      <c r="B23" s="14" t="s">
        <v>23</v>
      </c>
      <c r="C23" s="47">
        <f>ROUND($A$10*$D$26,-2)</f>
        <v>234800</v>
      </c>
      <c r="D23" s="242" t="s">
        <v>89</v>
      </c>
      <c r="E23" s="243"/>
      <c r="F23" s="203"/>
      <c r="G23" s="203"/>
      <c r="H23" s="204"/>
    </row>
    <row r="24" spans="1:8" x14ac:dyDescent="0.15">
      <c r="A24" s="10"/>
      <c r="B24" s="14" t="s">
        <v>5</v>
      </c>
      <c r="C24" s="47">
        <f>ROUND($A$11*$D$26,-2)</f>
        <v>78300</v>
      </c>
      <c r="D24" s="246"/>
      <c r="E24" s="247"/>
      <c r="F24" s="203"/>
      <c r="G24" s="203"/>
      <c r="H24" s="204"/>
    </row>
    <row r="25" spans="1:8" ht="27.75" thickBot="1" x14ac:dyDescent="0.2">
      <c r="A25" s="10"/>
      <c r="B25" s="25" t="s">
        <v>42</v>
      </c>
      <c r="C25" s="49">
        <f>ROUND($C$12*0.75,-2)</f>
        <v>612000</v>
      </c>
      <c r="D25" s="248"/>
      <c r="E25" s="249"/>
      <c r="F25" s="206"/>
      <c r="G25" s="206"/>
      <c r="H25" s="207"/>
    </row>
    <row r="26" spans="1:8" ht="31.9" customHeight="1" x14ac:dyDescent="0.15">
      <c r="B26" s="20"/>
      <c r="C26" s="222" t="s">
        <v>35</v>
      </c>
      <c r="D26" s="51">
        <v>1.0449999999999999</v>
      </c>
      <c r="E26" s="121" t="s">
        <v>95</v>
      </c>
      <c r="F26" s="4"/>
      <c r="G26" s="44" t="s">
        <v>43</v>
      </c>
      <c r="H26" s="43" t="s">
        <v>44</v>
      </c>
    </row>
    <row r="27" spans="1:8" ht="31.9" customHeight="1" thickBot="1" x14ac:dyDescent="0.2">
      <c r="B27" s="20"/>
      <c r="C27" s="222"/>
      <c r="D27" s="37">
        <v>1.042</v>
      </c>
      <c r="E27" s="122" t="s">
        <v>92</v>
      </c>
      <c r="F27" s="4"/>
      <c r="G27" s="44" t="s">
        <v>45</v>
      </c>
      <c r="H27" s="120" t="s">
        <v>97</v>
      </c>
    </row>
    <row r="28" spans="1:8" ht="14.25" thickBot="1" x14ac:dyDescent="0.2">
      <c r="B28" s="24" t="s">
        <v>28</v>
      </c>
      <c r="C28" s="23" t="s">
        <v>36</v>
      </c>
      <c r="D28" s="23" t="s">
        <v>37</v>
      </c>
      <c r="E28" s="24" t="s">
        <v>27</v>
      </c>
      <c r="F28" s="23" t="s">
        <v>40</v>
      </c>
      <c r="G28" s="45" t="s">
        <v>46</v>
      </c>
      <c r="H28" s="120" t="s">
        <v>98</v>
      </c>
    </row>
    <row r="29" spans="1:8" x14ac:dyDescent="0.15">
      <c r="B29" s="26" t="s">
        <v>29</v>
      </c>
      <c r="C29" s="62">
        <v>33200</v>
      </c>
      <c r="D29" s="52">
        <f>ROUND(C29*$D$26,-2)</f>
        <v>34700</v>
      </c>
      <c r="E29" s="53">
        <f>$C$23+D29</f>
        <v>269500</v>
      </c>
      <c r="F29" s="214" t="s">
        <v>91</v>
      </c>
    </row>
    <row r="30" spans="1:8" x14ac:dyDescent="0.15">
      <c r="B30" s="27" t="s">
        <v>30</v>
      </c>
      <c r="C30" s="63">
        <v>66300</v>
      </c>
      <c r="D30" s="54">
        <f>ROUND(C30*$D$26,-2)</f>
        <v>69300</v>
      </c>
      <c r="E30" s="55">
        <f>$C$23+D30</f>
        <v>304100</v>
      </c>
      <c r="F30" s="214"/>
    </row>
    <row r="31" spans="1:8" x14ac:dyDescent="0.15">
      <c r="B31" s="27" t="s">
        <v>31</v>
      </c>
      <c r="C31" s="63">
        <v>99500</v>
      </c>
      <c r="D31" s="54">
        <f>ROUND(C31*$D$26,-2)</f>
        <v>104000</v>
      </c>
      <c r="E31" s="55">
        <f>$C$23+D31</f>
        <v>338800</v>
      </c>
      <c r="F31" s="214"/>
    </row>
    <row r="32" spans="1:8" x14ac:dyDescent="0.15">
      <c r="B32" s="27" t="s">
        <v>32</v>
      </c>
      <c r="C32" s="63">
        <v>132600</v>
      </c>
      <c r="D32" s="54">
        <f>ROUND(C32*$D$26,-2)</f>
        <v>138600</v>
      </c>
      <c r="E32" s="55">
        <f>$C$23+D32</f>
        <v>373400</v>
      </c>
      <c r="F32" s="214"/>
    </row>
    <row r="33" spans="1:8" ht="14.25" thickBot="1" x14ac:dyDescent="0.2">
      <c r="B33" s="28" t="s">
        <v>33</v>
      </c>
      <c r="C33" s="64">
        <v>165800</v>
      </c>
      <c r="D33" s="56">
        <f>ROUND(C33*$D$26,-2)</f>
        <v>173300</v>
      </c>
      <c r="E33" s="57">
        <f>$C$23+D33</f>
        <v>408100</v>
      </c>
      <c r="F33" s="215"/>
    </row>
    <row r="34" spans="1:8" ht="14.25" thickBot="1" x14ac:dyDescent="0.2">
      <c r="B34" s="12"/>
      <c r="C34" s="12"/>
      <c r="D34" s="12"/>
      <c r="E34" s="4"/>
      <c r="F34" s="9"/>
    </row>
    <row r="35" spans="1:8" ht="36" customHeight="1" thickBot="1" x14ac:dyDescent="0.2">
      <c r="B35" s="212" t="s">
        <v>34</v>
      </c>
      <c r="C35" s="23" t="s">
        <v>36</v>
      </c>
      <c r="D35" s="23" t="s">
        <v>37</v>
      </c>
      <c r="E35" s="23" t="s">
        <v>40</v>
      </c>
    </row>
    <row r="36" spans="1:8" ht="36" customHeight="1" thickBot="1" x14ac:dyDescent="0.2">
      <c r="B36" s="212"/>
      <c r="C36" s="213">
        <v>1628</v>
      </c>
      <c r="D36" s="58">
        <f>ROUND($C$36*$D$26,0)</f>
        <v>1701</v>
      </c>
      <c r="E36" s="59" t="s">
        <v>88</v>
      </c>
      <c r="F36" s="22"/>
    </row>
    <row r="37" spans="1:8" ht="36" customHeight="1" thickBot="1" x14ac:dyDescent="0.2">
      <c r="B37" s="212"/>
      <c r="C37" s="213"/>
      <c r="D37" s="40">
        <f>ROUND($C$36*$D$27,0)</f>
        <v>1696</v>
      </c>
      <c r="E37" s="41" t="s">
        <v>96</v>
      </c>
      <c r="F37" s="22"/>
    </row>
    <row r="38" spans="1:8" ht="14.25" thickBot="1" x14ac:dyDescent="0.2">
      <c r="B38" s="3"/>
      <c r="C38" s="5"/>
      <c r="D38" s="5"/>
      <c r="E38" s="5"/>
    </row>
    <row r="39" spans="1:8" ht="14.25" thickBot="1" x14ac:dyDescent="0.2">
      <c r="B39" s="29"/>
      <c r="C39" s="8" t="s">
        <v>99</v>
      </c>
    </row>
    <row r="40" spans="1:8" ht="22.5" x14ac:dyDescent="0.15">
      <c r="B40" s="7" t="s">
        <v>39</v>
      </c>
      <c r="C40" s="218">
        <v>500000</v>
      </c>
      <c r="D40" s="220" t="s">
        <v>49</v>
      </c>
      <c r="E40" s="221"/>
      <c r="F40" s="221"/>
      <c r="G40" s="65"/>
      <c r="H40" s="65"/>
    </row>
    <row r="41" spans="1:8" ht="23.25" thickBot="1" x14ac:dyDescent="0.2">
      <c r="B41" s="6" t="s">
        <v>38</v>
      </c>
      <c r="C41" s="219"/>
    </row>
    <row r="43" spans="1:8" x14ac:dyDescent="0.15">
      <c r="A43" s="119" t="s">
        <v>84</v>
      </c>
      <c r="B43" s="211" t="s">
        <v>83</v>
      </c>
      <c r="C43" s="211"/>
      <c r="D43" s="211"/>
      <c r="E43" s="211"/>
      <c r="F43" s="211"/>
    </row>
  </sheetData>
  <mergeCells count="31">
    <mergeCell ref="B1:G3"/>
    <mergeCell ref="F4:H4"/>
    <mergeCell ref="F11:F12"/>
    <mergeCell ref="F13:H25"/>
    <mergeCell ref="B4:E4"/>
    <mergeCell ref="D6:E6"/>
    <mergeCell ref="D7:E7"/>
    <mergeCell ref="D5:E5"/>
    <mergeCell ref="D8:E8"/>
    <mergeCell ref="B6:B7"/>
    <mergeCell ref="B8:B9"/>
    <mergeCell ref="B12:B13"/>
    <mergeCell ref="D16:D18"/>
    <mergeCell ref="D9:E9"/>
    <mergeCell ref="D10:E11"/>
    <mergeCell ref="D23:E25"/>
    <mergeCell ref="D12:D15"/>
    <mergeCell ref="D19:E19"/>
    <mergeCell ref="D20:E20"/>
    <mergeCell ref="D21:E21"/>
    <mergeCell ref="D22:E22"/>
    <mergeCell ref="E14:E18"/>
    <mergeCell ref="B43:F43"/>
    <mergeCell ref="B35:B37"/>
    <mergeCell ref="C36:C37"/>
    <mergeCell ref="F29:F33"/>
    <mergeCell ref="B19:B20"/>
    <mergeCell ref="B21:B22"/>
    <mergeCell ref="C40:C41"/>
    <mergeCell ref="D40:F40"/>
    <mergeCell ref="C26:C27"/>
  </mergeCells>
  <phoneticPr fontId="2"/>
  <hyperlinks>
    <hyperlink ref="H27" r:id="rId1" xr:uid="{AA92B930-9F41-4349-8209-2BF07AE3FBA3}"/>
    <hyperlink ref="H28" r:id="rId2" display="「経過的寡婦加算額算出一覧表(令和5年度)」を参照" xr:uid="{C6CB4EE8-B54D-43D1-95E9-C011F06693F7}"/>
  </hyperlinks>
  <pageMargins left="0.7" right="0.7" top="0.75" bottom="0.75" header="0.3" footer="0.3"/>
  <pageSetup paperSize="9" scale="56" orientation="landscape" horizontalDpi="4294967293"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585D8-E030-446B-B999-7888A7CF0626}">
  <dimension ref="A1:AC77"/>
  <sheetViews>
    <sheetView zoomScale="120" zoomScaleNormal="120" workbookViewId="0">
      <selection activeCell="Y16" sqref="Y16"/>
    </sheetView>
  </sheetViews>
  <sheetFormatPr defaultRowHeight="13.5" x14ac:dyDescent="0.15"/>
  <cols>
    <col min="1" max="1" width="24.25" customWidth="1"/>
    <col min="2" max="21" width="10.75" customWidth="1"/>
    <col min="22" max="23" width="10.875" customWidth="1"/>
    <col min="24" max="24" width="9.875" bestFit="1" customWidth="1"/>
    <col min="25" max="25" width="10.25" bestFit="1" customWidth="1"/>
  </cols>
  <sheetData>
    <row r="1" spans="1:24" ht="13.15" customHeight="1" thickTop="1" x14ac:dyDescent="0.15">
      <c r="A1" s="277" t="s">
        <v>82</v>
      </c>
      <c r="B1" s="277"/>
      <c r="C1" s="277"/>
      <c r="D1" s="277"/>
      <c r="E1" s="277"/>
      <c r="F1" s="277"/>
      <c r="G1" s="277"/>
      <c r="H1" s="277"/>
      <c r="I1" s="277"/>
      <c r="J1" s="277"/>
      <c r="K1" s="277"/>
      <c r="L1" s="277"/>
      <c r="M1" s="277"/>
      <c r="N1" s="277"/>
      <c r="O1" s="277"/>
      <c r="P1" s="277"/>
      <c r="Q1" s="277"/>
      <c r="R1" s="277"/>
      <c r="S1" s="277"/>
      <c r="T1" s="277"/>
      <c r="U1" s="277"/>
      <c r="V1" s="278"/>
      <c r="W1" s="263">
        <v>620000</v>
      </c>
    </row>
    <row r="2" spans="1:24" ht="13.15" customHeight="1" x14ac:dyDescent="0.15">
      <c r="A2" s="277"/>
      <c r="B2" s="277"/>
      <c r="C2" s="277"/>
      <c r="D2" s="277"/>
      <c r="E2" s="277"/>
      <c r="F2" s="277"/>
      <c r="G2" s="277"/>
      <c r="H2" s="277"/>
      <c r="I2" s="277"/>
      <c r="J2" s="277"/>
      <c r="K2" s="277"/>
      <c r="L2" s="277"/>
      <c r="M2" s="277"/>
      <c r="N2" s="277"/>
      <c r="O2" s="277"/>
      <c r="P2" s="277"/>
      <c r="Q2" s="277"/>
      <c r="R2" s="277"/>
      <c r="S2" s="277"/>
      <c r="T2" s="277"/>
      <c r="U2" s="277"/>
      <c r="V2" s="278"/>
      <c r="W2" s="264"/>
    </row>
    <row r="3" spans="1:24" ht="13.9" customHeight="1" thickBot="1" x14ac:dyDescent="0.2">
      <c r="A3" s="279"/>
      <c r="B3" s="279"/>
      <c r="C3" s="279"/>
      <c r="D3" s="279"/>
      <c r="E3" s="279"/>
      <c r="F3" s="279"/>
      <c r="G3" s="279"/>
      <c r="H3" s="279"/>
      <c r="I3" s="279"/>
      <c r="J3" s="279"/>
      <c r="K3" s="279"/>
      <c r="L3" s="279"/>
      <c r="M3" s="279"/>
      <c r="N3" s="279"/>
      <c r="O3" s="279"/>
      <c r="P3" s="279"/>
      <c r="Q3" s="279"/>
      <c r="R3" s="279"/>
      <c r="S3" s="279"/>
      <c r="T3" s="279"/>
      <c r="U3" s="279"/>
      <c r="V3" s="280"/>
      <c r="W3" s="265"/>
    </row>
    <row r="4" spans="1:24" x14ac:dyDescent="0.15">
      <c r="A4" s="275" t="s">
        <v>50</v>
      </c>
      <c r="B4" s="110">
        <v>2005</v>
      </c>
      <c r="C4" s="111">
        <f t="shared" ref="C4:R5" si="0">B4+1</f>
        <v>2006</v>
      </c>
      <c r="D4" s="111">
        <f t="shared" si="0"/>
        <v>2007</v>
      </c>
      <c r="E4" s="111">
        <f t="shared" si="0"/>
        <v>2008</v>
      </c>
      <c r="F4" s="111">
        <f t="shared" si="0"/>
        <v>2009</v>
      </c>
      <c r="G4" s="111">
        <f t="shared" si="0"/>
        <v>2010</v>
      </c>
      <c r="H4" s="111">
        <f t="shared" si="0"/>
        <v>2011</v>
      </c>
      <c r="I4" s="111">
        <f t="shared" si="0"/>
        <v>2012</v>
      </c>
      <c r="J4" s="111">
        <f t="shared" si="0"/>
        <v>2013</v>
      </c>
      <c r="K4" s="111">
        <f t="shared" si="0"/>
        <v>2014</v>
      </c>
      <c r="L4" s="111">
        <f t="shared" si="0"/>
        <v>2015</v>
      </c>
      <c r="M4" s="111">
        <f t="shared" si="0"/>
        <v>2016</v>
      </c>
      <c r="N4" s="111">
        <f t="shared" si="0"/>
        <v>2017</v>
      </c>
      <c r="O4" s="111">
        <f t="shared" si="0"/>
        <v>2018</v>
      </c>
      <c r="P4" s="111">
        <f t="shared" si="0"/>
        <v>2019</v>
      </c>
      <c r="Q4" s="111">
        <f t="shared" si="0"/>
        <v>2020</v>
      </c>
      <c r="R4" s="111">
        <f t="shared" si="0"/>
        <v>2021</v>
      </c>
      <c r="S4" s="111">
        <f t="shared" ref="J4:V5" si="1">R4+1</f>
        <v>2022</v>
      </c>
      <c r="T4" s="111">
        <f t="shared" si="1"/>
        <v>2023</v>
      </c>
      <c r="U4" s="179">
        <f t="shared" si="1"/>
        <v>2024</v>
      </c>
      <c r="V4" s="173">
        <f t="shared" si="1"/>
        <v>2025</v>
      </c>
      <c r="W4" s="187">
        <f>V4</f>
        <v>2025</v>
      </c>
      <c r="X4" s="166">
        <f t="shared" ref="X4:X5" si="2">W4+1</f>
        <v>2026</v>
      </c>
    </row>
    <row r="5" spans="1:24" x14ac:dyDescent="0.15">
      <c r="A5" s="276"/>
      <c r="B5" s="2">
        <v>17</v>
      </c>
      <c r="C5" s="68">
        <f t="shared" si="0"/>
        <v>18</v>
      </c>
      <c r="D5" s="68">
        <f t="shared" si="0"/>
        <v>19</v>
      </c>
      <c r="E5" s="68">
        <f t="shared" si="0"/>
        <v>20</v>
      </c>
      <c r="F5" s="68">
        <f t="shared" si="0"/>
        <v>21</v>
      </c>
      <c r="G5" s="68">
        <f t="shared" si="0"/>
        <v>22</v>
      </c>
      <c r="H5" s="68">
        <f t="shared" si="0"/>
        <v>23</v>
      </c>
      <c r="I5" s="68">
        <f t="shared" si="0"/>
        <v>24</v>
      </c>
      <c r="J5" s="68">
        <f t="shared" si="1"/>
        <v>25</v>
      </c>
      <c r="K5" s="68">
        <f t="shared" si="1"/>
        <v>26</v>
      </c>
      <c r="L5" s="68">
        <f t="shared" si="1"/>
        <v>27</v>
      </c>
      <c r="M5" s="68">
        <f t="shared" si="1"/>
        <v>28</v>
      </c>
      <c r="N5" s="68">
        <f t="shared" si="1"/>
        <v>29</v>
      </c>
      <c r="O5" s="68">
        <f t="shared" si="1"/>
        <v>30</v>
      </c>
      <c r="P5" s="68">
        <v>1</v>
      </c>
      <c r="Q5" s="68">
        <f t="shared" si="0"/>
        <v>2</v>
      </c>
      <c r="R5" s="68">
        <f t="shared" si="1"/>
        <v>3</v>
      </c>
      <c r="S5" s="68">
        <f t="shared" si="1"/>
        <v>4</v>
      </c>
      <c r="T5" s="68">
        <f t="shared" si="1"/>
        <v>5</v>
      </c>
      <c r="U5" s="180">
        <f t="shared" si="1"/>
        <v>6</v>
      </c>
      <c r="V5" s="112">
        <f t="shared" si="1"/>
        <v>7</v>
      </c>
      <c r="W5" s="168">
        <f>V5</f>
        <v>7</v>
      </c>
      <c r="X5" s="167">
        <f t="shared" si="2"/>
        <v>8</v>
      </c>
    </row>
    <row r="6" spans="1:24" x14ac:dyDescent="0.15">
      <c r="A6" s="258" t="s">
        <v>67</v>
      </c>
      <c r="B6" s="68">
        <v>1.0029999999999999</v>
      </c>
      <c r="C6" s="69">
        <v>0.996</v>
      </c>
      <c r="D6" s="70">
        <v>1.002</v>
      </c>
      <c r="E6" s="71">
        <v>0.998</v>
      </c>
      <c r="F6" s="72">
        <v>1.0109999999999999</v>
      </c>
      <c r="G6" s="73">
        <v>0.97599999999999998</v>
      </c>
      <c r="H6" s="74">
        <v>0.98</v>
      </c>
      <c r="I6" s="75">
        <v>0.98599999999999999</v>
      </c>
      <c r="J6" s="76">
        <v>0.996</v>
      </c>
      <c r="K6" s="77">
        <v>1.0049999999999999</v>
      </c>
      <c r="L6" s="78">
        <v>1.0249999999999999</v>
      </c>
      <c r="M6" s="79">
        <v>1</v>
      </c>
      <c r="N6" s="80">
        <v>0.99099999999999999</v>
      </c>
      <c r="O6" s="81">
        <v>0.998</v>
      </c>
      <c r="P6" s="82">
        <v>1.008</v>
      </c>
      <c r="Q6" s="83">
        <v>1.004</v>
      </c>
      <c r="R6" s="84">
        <v>0.999</v>
      </c>
      <c r="S6" s="85">
        <v>0.996</v>
      </c>
      <c r="T6" s="86">
        <v>1.028</v>
      </c>
      <c r="U6" s="181">
        <v>1.0309999999999999</v>
      </c>
      <c r="V6" s="185">
        <v>1.0229999999999999</v>
      </c>
      <c r="W6" s="169">
        <v>1.0229999999999999</v>
      </c>
      <c r="X6" s="177">
        <v>1.0209999999999999</v>
      </c>
    </row>
    <row r="7" spans="1:24" ht="14.25" thickBot="1" x14ac:dyDescent="0.2">
      <c r="A7" s="216"/>
      <c r="B7" s="87">
        <f>B6</f>
        <v>1.0029999999999999</v>
      </c>
      <c r="C7" s="88">
        <f t="shared" ref="C7" si="3">B7*C6</f>
        <v>0.99898799999999988</v>
      </c>
      <c r="D7" s="89">
        <f t="shared" ref="D7" si="4">C7*D6</f>
        <v>1.0009859759999999</v>
      </c>
      <c r="E7" s="90">
        <f t="shared" ref="E7" si="5">D7*E6</f>
        <v>0.99898400404799992</v>
      </c>
      <c r="F7" s="91">
        <f t="shared" ref="F7" si="6">E7*F6</f>
        <v>1.0099728280925278</v>
      </c>
      <c r="G7" s="92">
        <f t="shared" ref="G7" si="7">F7*G6</f>
        <v>0.98573348021830709</v>
      </c>
      <c r="H7" s="93">
        <f t="shared" ref="H7" si="8">G7*H6</f>
        <v>0.9660188106139409</v>
      </c>
      <c r="I7" s="94">
        <f t="shared" ref="I7" si="9">H7*I6</f>
        <v>0.95249454726534577</v>
      </c>
      <c r="J7" s="95">
        <f t="shared" ref="J7" si="10">I7*J6</f>
        <v>0.9486845690762844</v>
      </c>
      <c r="K7" s="96">
        <f t="shared" ref="K7" si="11">J7*K6</f>
        <v>0.95342799192166572</v>
      </c>
      <c r="L7" s="97">
        <f t="shared" ref="L7" si="12">K7*L6</f>
        <v>0.97726369171970728</v>
      </c>
      <c r="M7" s="98">
        <f t="shared" ref="M7" si="13">L7*M6</f>
        <v>0.97726369171970728</v>
      </c>
      <c r="N7" s="99">
        <f t="shared" ref="N7" si="14">M7*N6</f>
        <v>0.96846831849422987</v>
      </c>
      <c r="O7" s="100">
        <f t="shared" ref="O7" si="15">N7*O6</f>
        <v>0.96653138185724141</v>
      </c>
      <c r="P7" s="101">
        <f t="shared" ref="P7" si="16">O7*P6</f>
        <v>0.97426363291209939</v>
      </c>
      <c r="Q7" s="102">
        <f t="shared" ref="Q7" si="17">P7*Q6</f>
        <v>0.97816068744374773</v>
      </c>
      <c r="R7" s="103">
        <f t="shared" ref="R7" si="18">Q7*R6</f>
        <v>0.97718252675630402</v>
      </c>
      <c r="S7" s="104">
        <f t="shared" ref="S7" si="19">R7*S6</f>
        <v>0.97327379664927882</v>
      </c>
      <c r="T7" s="105">
        <f t="shared" ref="T7" si="20">S7*T6</f>
        <v>1.0005254629554587</v>
      </c>
      <c r="U7" s="182">
        <f t="shared" ref="U7:V7" si="21">T7*U6</f>
        <v>1.0315417523070778</v>
      </c>
      <c r="V7" s="186">
        <f t="shared" si="21"/>
        <v>1.0552672126101406</v>
      </c>
      <c r="W7" s="176">
        <f>W6</f>
        <v>1.0229999999999999</v>
      </c>
      <c r="X7" s="178">
        <f t="shared" ref="X7" si="22">W7*X6</f>
        <v>1.0444829999999998</v>
      </c>
    </row>
    <row r="8" spans="1:24" ht="19.149999999999999" customHeight="1" thickTop="1" x14ac:dyDescent="0.15">
      <c r="A8" s="259">
        <v>480000</v>
      </c>
      <c r="B8" s="108">
        <f t="shared" ref="B8:U8" si="23">$A$8*B7</f>
        <v>481439.99999999994</v>
      </c>
      <c r="C8" s="106">
        <f t="shared" si="23"/>
        <v>479514.23999999993</v>
      </c>
      <c r="D8" s="106">
        <f t="shared" si="23"/>
        <v>480473.26847999997</v>
      </c>
      <c r="E8" s="106">
        <f t="shared" si="23"/>
        <v>479512.32194303995</v>
      </c>
      <c r="F8" s="106">
        <f t="shared" si="23"/>
        <v>484786.95748441335</v>
      </c>
      <c r="G8" s="106">
        <f t="shared" si="23"/>
        <v>473152.07050478738</v>
      </c>
      <c r="H8" s="106">
        <f t="shared" si="23"/>
        <v>463689.02909469162</v>
      </c>
      <c r="I8" s="106">
        <f t="shared" si="23"/>
        <v>457197.38268736599</v>
      </c>
      <c r="J8" s="106">
        <f t="shared" si="23"/>
        <v>455368.59315661649</v>
      </c>
      <c r="K8" s="106">
        <f t="shared" si="23"/>
        <v>457645.43612239952</v>
      </c>
      <c r="L8" s="106">
        <f t="shared" si="23"/>
        <v>469086.57202545949</v>
      </c>
      <c r="M8" s="106">
        <f t="shared" si="23"/>
        <v>469086.57202545949</v>
      </c>
      <c r="N8" s="106">
        <f t="shared" si="23"/>
        <v>464864.79287723033</v>
      </c>
      <c r="O8" s="106">
        <f t="shared" si="23"/>
        <v>463935.06329147588</v>
      </c>
      <c r="P8" s="106">
        <f t="shared" si="23"/>
        <v>467646.54379780771</v>
      </c>
      <c r="Q8" s="106">
        <f t="shared" si="23"/>
        <v>469517.12997299893</v>
      </c>
      <c r="R8" s="106">
        <f t="shared" si="23"/>
        <v>469047.61284302594</v>
      </c>
      <c r="S8" s="106">
        <f t="shared" si="23"/>
        <v>467171.42239165382</v>
      </c>
      <c r="T8" s="106">
        <f t="shared" si="23"/>
        <v>480252.22221862018</v>
      </c>
      <c r="U8" s="183">
        <f t="shared" si="23"/>
        <v>495140.04110739735</v>
      </c>
      <c r="V8" s="174">
        <f t="shared" ref="V8" si="24">$A$8*V7</f>
        <v>506528.26205286745</v>
      </c>
      <c r="W8" s="170">
        <f>$W$1*W7</f>
        <v>634260</v>
      </c>
      <c r="X8" s="170">
        <f>$W$1*X7</f>
        <v>647579.45999999985</v>
      </c>
    </row>
    <row r="9" spans="1:24" ht="14.25" thickBot="1" x14ac:dyDescent="0.2">
      <c r="A9" s="260"/>
      <c r="B9" s="109">
        <f>ROUND(B8,-4)</f>
        <v>480000</v>
      </c>
      <c r="C9" s="107">
        <f t="shared" ref="C9:U9" si="25">ROUND(C8,-4)</f>
        <v>480000</v>
      </c>
      <c r="D9" s="107">
        <f t="shared" si="25"/>
        <v>480000</v>
      </c>
      <c r="E9" s="107">
        <f t="shared" si="25"/>
        <v>480000</v>
      </c>
      <c r="F9" s="107">
        <f t="shared" si="25"/>
        <v>480000</v>
      </c>
      <c r="G9" s="107">
        <f t="shared" si="25"/>
        <v>470000</v>
      </c>
      <c r="H9" s="107">
        <f t="shared" si="25"/>
        <v>460000</v>
      </c>
      <c r="I9" s="107">
        <f t="shared" si="25"/>
        <v>460000</v>
      </c>
      <c r="J9" s="107">
        <f t="shared" si="25"/>
        <v>460000</v>
      </c>
      <c r="K9" s="107">
        <f t="shared" si="25"/>
        <v>460000</v>
      </c>
      <c r="L9" s="107">
        <f t="shared" si="25"/>
        <v>470000</v>
      </c>
      <c r="M9" s="107">
        <f t="shared" si="25"/>
        <v>470000</v>
      </c>
      <c r="N9" s="107">
        <f t="shared" si="25"/>
        <v>460000</v>
      </c>
      <c r="O9" s="107">
        <f t="shared" si="25"/>
        <v>460000</v>
      </c>
      <c r="P9" s="107">
        <f t="shared" si="25"/>
        <v>470000</v>
      </c>
      <c r="Q9" s="107">
        <f t="shared" si="25"/>
        <v>470000</v>
      </c>
      <c r="R9" s="107">
        <f t="shared" si="25"/>
        <v>470000</v>
      </c>
      <c r="S9" s="107">
        <f t="shared" si="25"/>
        <v>470000</v>
      </c>
      <c r="T9" s="107">
        <f t="shared" si="25"/>
        <v>480000</v>
      </c>
      <c r="U9" s="184">
        <f t="shared" si="25"/>
        <v>500000</v>
      </c>
      <c r="V9" s="175">
        <f t="shared" ref="V9" si="26">ROUND(V8,-4)</f>
        <v>510000</v>
      </c>
      <c r="W9" s="171">
        <f t="shared" ref="W9:X9" si="27">ROUND(W8,-4)</f>
        <v>630000</v>
      </c>
      <c r="X9" s="172">
        <f t="shared" si="27"/>
        <v>650000</v>
      </c>
    </row>
    <row r="10" spans="1:24" ht="13.9" customHeight="1" thickTop="1" x14ac:dyDescent="0.15">
      <c r="A10" s="261" t="s">
        <v>66</v>
      </c>
      <c r="B10" s="266" t="s">
        <v>72</v>
      </c>
      <c r="C10" s="267"/>
      <c r="D10" s="267"/>
      <c r="E10" s="267"/>
      <c r="F10" s="267"/>
      <c r="G10" s="267"/>
      <c r="H10" s="267"/>
      <c r="I10" s="267"/>
      <c r="J10" s="267"/>
      <c r="K10" s="267"/>
      <c r="L10" s="267"/>
      <c r="M10" s="267"/>
      <c r="N10" s="267"/>
      <c r="O10" s="267"/>
      <c r="P10" s="267"/>
      <c r="Q10" s="267"/>
      <c r="R10" s="267"/>
      <c r="S10" s="267"/>
      <c r="T10" s="267"/>
      <c r="U10" s="267"/>
      <c r="V10" s="268"/>
      <c r="W10" s="22"/>
    </row>
    <row r="11" spans="1:24" x14ac:dyDescent="0.15">
      <c r="A11" s="261"/>
      <c r="B11" s="269"/>
      <c r="C11" s="270"/>
      <c r="D11" s="270"/>
      <c r="E11" s="270"/>
      <c r="F11" s="270"/>
      <c r="G11" s="270"/>
      <c r="H11" s="270"/>
      <c r="I11" s="270"/>
      <c r="J11" s="270"/>
      <c r="K11" s="270"/>
      <c r="L11" s="270"/>
      <c r="M11" s="270"/>
      <c r="N11" s="270"/>
      <c r="O11" s="270"/>
      <c r="P11" s="270"/>
      <c r="Q11" s="270"/>
      <c r="R11" s="270"/>
      <c r="S11" s="270"/>
      <c r="T11" s="270"/>
      <c r="U11" s="270"/>
      <c r="V11" s="271"/>
      <c r="W11" s="22"/>
    </row>
    <row r="12" spans="1:24" ht="14.25" thickBot="1" x14ac:dyDescent="0.2">
      <c r="A12" s="262"/>
      <c r="B12" s="272"/>
      <c r="C12" s="273"/>
      <c r="D12" s="273"/>
      <c r="E12" s="273"/>
      <c r="F12" s="273"/>
      <c r="G12" s="273"/>
      <c r="H12" s="273"/>
      <c r="I12" s="273"/>
      <c r="J12" s="273"/>
      <c r="K12" s="273"/>
      <c r="L12" s="273"/>
      <c r="M12" s="273"/>
      <c r="N12" s="273"/>
      <c r="O12" s="273"/>
      <c r="P12" s="273"/>
      <c r="Q12" s="273"/>
      <c r="R12" s="273"/>
      <c r="S12" s="273"/>
      <c r="T12" s="273"/>
      <c r="U12" s="273"/>
      <c r="V12" s="274"/>
      <c r="W12" s="22"/>
    </row>
    <row r="13" spans="1:24" x14ac:dyDescent="0.15">
      <c r="A13" s="67" t="s">
        <v>68</v>
      </c>
      <c r="B13" s="211" t="s">
        <v>75</v>
      </c>
      <c r="C13" s="211"/>
      <c r="D13" s="211"/>
      <c r="E13" s="211"/>
      <c r="F13" s="211"/>
      <c r="G13" s="211"/>
      <c r="H13" s="211"/>
      <c r="I13" s="211"/>
      <c r="J13" s="211"/>
      <c r="K13" s="211"/>
      <c r="L13" s="211"/>
    </row>
    <row r="14" spans="1:24" x14ac:dyDescent="0.15">
      <c r="A14" s="67" t="s">
        <v>69</v>
      </c>
      <c r="B14" s="211" t="s">
        <v>71</v>
      </c>
      <c r="C14" s="211"/>
      <c r="D14" s="211"/>
      <c r="E14" s="211"/>
      <c r="F14" s="211"/>
      <c r="G14" s="211"/>
      <c r="H14" s="211"/>
      <c r="I14" s="211"/>
      <c r="J14" s="211"/>
      <c r="K14" s="211"/>
      <c r="L14" s="211"/>
    </row>
    <row r="15" spans="1:24" ht="13.15" customHeight="1" x14ac:dyDescent="0.15">
      <c r="A15" s="67" t="s">
        <v>70</v>
      </c>
      <c r="B15" s="188" t="s">
        <v>86</v>
      </c>
      <c r="C15" s="188"/>
      <c r="D15" s="188"/>
      <c r="E15" s="188"/>
      <c r="F15" s="188"/>
      <c r="G15" s="188"/>
      <c r="H15" s="188"/>
      <c r="I15" s="188"/>
      <c r="J15" s="188"/>
      <c r="K15" s="188"/>
      <c r="L15" s="188"/>
      <c r="M15" s="188"/>
      <c r="N15" s="188"/>
      <c r="O15" s="188"/>
      <c r="P15" s="188"/>
      <c r="Q15" s="188"/>
      <c r="R15" s="188"/>
      <c r="S15" s="188"/>
      <c r="T15" s="188"/>
      <c r="U15" s="188"/>
    </row>
    <row r="16" spans="1:24" x14ac:dyDescent="0.15">
      <c r="A16" s="67"/>
      <c r="B16" s="66"/>
    </row>
    <row r="17" spans="1:21" ht="13.15" customHeight="1" x14ac:dyDescent="0.15">
      <c r="A17" s="188" t="s">
        <v>65</v>
      </c>
      <c r="B17" s="188"/>
      <c r="C17" s="188"/>
      <c r="D17" s="188"/>
      <c r="E17" s="188"/>
      <c r="F17" s="188"/>
      <c r="G17" s="188"/>
      <c r="H17" s="188"/>
      <c r="I17" s="188"/>
      <c r="J17" s="188"/>
      <c r="K17" s="188"/>
      <c r="L17" s="188"/>
      <c r="M17" s="188"/>
      <c r="N17" s="188"/>
      <c r="O17" s="188"/>
      <c r="P17" s="188"/>
      <c r="Q17" s="188"/>
      <c r="R17" s="188"/>
      <c r="S17" s="188"/>
      <c r="T17" s="188"/>
      <c r="U17" s="188"/>
    </row>
    <row r="18" spans="1:21" x14ac:dyDescent="0.15">
      <c r="A18" s="188"/>
      <c r="B18" s="188"/>
      <c r="C18" s="188"/>
      <c r="D18" s="188"/>
      <c r="E18" s="188"/>
      <c r="F18" s="188"/>
      <c r="G18" s="188"/>
      <c r="H18" s="188"/>
      <c r="I18" s="188"/>
      <c r="J18" s="188"/>
      <c r="K18" s="188"/>
      <c r="L18" s="188"/>
      <c r="M18" s="188"/>
      <c r="N18" s="188"/>
      <c r="O18" s="188"/>
      <c r="P18" s="188"/>
      <c r="Q18" s="188"/>
      <c r="R18" s="188"/>
      <c r="S18" s="188"/>
      <c r="T18" s="188"/>
      <c r="U18" s="188"/>
    </row>
    <row r="19" spans="1:21" x14ac:dyDescent="0.15">
      <c r="A19" s="66" t="s">
        <v>51</v>
      </c>
    </row>
    <row r="20" spans="1:21" x14ac:dyDescent="0.15">
      <c r="A20" s="66" t="s">
        <v>52</v>
      </c>
    </row>
    <row r="21" spans="1:21" x14ac:dyDescent="0.15">
      <c r="A21" s="66" t="s">
        <v>53</v>
      </c>
    </row>
    <row r="22" spans="1:21" x14ac:dyDescent="0.15">
      <c r="A22" s="66" t="s">
        <v>54</v>
      </c>
    </row>
    <row r="23" spans="1:21" ht="13.15" customHeight="1" x14ac:dyDescent="0.15">
      <c r="A23" s="188" t="s">
        <v>145</v>
      </c>
      <c r="B23" s="188"/>
      <c r="C23" s="188"/>
      <c r="D23" s="188"/>
      <c r="E23" s="188"/>
      <c r="F23" s="188"/>
      <c r="G23" s="188"/>
      <c r="H23" s="188"/>
      <c r="I23" s="188"/>
      <c r="J23" s="188"/>
      <c r="K23" s="188"/>
      <c r="L23" s="188"/>
      <c r="M23" s="188"/>
      <c r="N23" s="188"/>
      <c r="O23" s="188"/>
      <c r="P23" s="188"/>
      <c r="Q23" s="188"/>
      <c r="R23" s="188"/>
      <c r="S23" s="188"/>
      <c r="T23" s="188"/>
      <c r="U23" s="188"/>
    </row>
    <row r="24" spans="1:21" x14ac:dyDescent="0.15">
      <c r="A24" s="188"/>
      <c r="B24" s="188"/>
      <c r="C24" s="188"/>
      <c r="D24" s="188"/>
      <c r="E24" s="188"/>
      <c r="F24" s="188"/>
      <c r="G24" s="188"/>
      <c r="H24" s="188"/>
      <c r="I24" s="188"/>
      <c r="J24" s="188"/>
      <c r="K24" s="188"/>
      <c r="L24" s="188"/>
      <c r="M24" s="188"/>
      <c r="N24" s="188"/>
      <c r="O24" s="188"/>
      <c r="P24" s="188"/>
      <c r="Q24" s="188"/>
      <c r="R24" s="188"/>
      <c r="S24" s="188"/>
      <c r="T24" s="188"/>
      <c r="U24" s="188"/>
    </row>
    <row r="25" spans="1:21" x14ac:dyDescent="0.15">
      <c r="A25" s="188"/>
      <c r="B25" s="188"/>
      <c r="C25" s="188"/>
      <c r="D25" s="188"/>
      <c r="E25" s="188"/>
      <c r="F25" s="188"/>
      <c r="G25" s="188"/>
      <c r="H25" s="188"/>
      <c r="I25" s="188"/>
      <c r="J25" s="188"/>
      <c r="K25" s="188"/>
      <c r="L25" s="188"/>
      <c r="M25" s="188"/>
      <c r="N25" s="188"/>
      <c r="O25" s="188"/>
      <c r="P25" s="188"/>
      <c r="Q25" s="188"/>
      <c r="R25" s="188"/>
      <c r="S25" s="188"/>
      <c r="T25" s="188"/>
      <c r="U25" s="188"/>
    </row>
    <row r="26" spans="1:21" x14ac:dyDescent="0.15">
      <c r="A26" s="4"/>
      <c r="B26" s="4"/>
      <c r="C26" s="4"/>
      <c r="D26" s="4"/>
      <c r="E26" s="4"/>
      <c r="F26" s="4"/>
      <c r="G26" s="4"/>
      <c r="H26" s="4"/>
      <c r="I26" s="4"/>
      <c r="J26" s="4"/>
      <c r="K26" s="4"/>
      <c r="L26" s="4"/>
      <c r="M26" s="4"/>
      <c r="N26" s="4"/>
      <c r="O26" s="4"/>
      <c r="P26" s="4"/>
      <c r="Q26" s="4"/>
      <c r="R26" s="4"/>
      <c r="S26" s="4"/>
      <c r="T26" s="4"/>
      <c r="U26" s="4"/>
    </row>
    <row r="27" spans="1:21" x14ac:dyDescent="0.15">
      <c r="A27" s="4"/>
      <c r="B27" s="4"/>
      <c r="C27" s="4"/>
      <c r="D27" s="4"/>
      <c r="E27" s="4"/>
      <c r="F27" s="4"/>
      <c r="G27" s="4"/>
      <c r="H27" s="4"/>
      <c r="I27" s="4"/>
      <c r="J27" s="4"/>
      <c r="K27" s="4"/>
      <c r="L27" s="4"/>
      <c r="M27" s="4"/>
      <c r="N27" s="4"/>
      <c r="O27" s="4"/>
      <c r="P27" s="4"/>
      <c r="Q27" s="4"/>
      <c r="R27" s="4"/>
      <c r="S27" s="4"/>
      <c r="T27" s="4"/>
      <c r="U27" s="4"/>
    </row>
    <row r="28" spans="1:21" x14ac:dyDescent="0.15">
      <c r="A28" s="66" t="s">
        <v>55</v>
      </c>
    </row>
    <row r="29" spans="1:21" x14ac:dyDescent="0.15">
      <c r="A29" s="66" t="s">
        <v>56</v>
      </c>
    </row>
    <row r="30" spans="1:21" x14ac:dyDescent="0.15">
      <c r="A30" s="211" t="s">
        <v>64</v>
      </c>
      <c r="B30" s="211"/>
      <c r="C30" s="211"/>
      <c r="D30" s="211"/>
      <c r="E30" s="211"/>
      <c r="F30" s="211"/>
      <c r="G30" s="211"/>
      <c r="H30" s="211"/>
      <c r="I30" s="211"/>
      <c r="J30" s="211"/>
      <c r="K30" s="211"/>
      <c r="L30" s="211"/>
      <c r="M30" s="211"/>
      <c r="N30" s="211"/>
      <c r="O30" s="211"/>
      <c r="P30" s="211"/>
      <c r="Q30" s="211"/>
      <c r="R30" s="211"/>
      <c r="S30" s="211"/>
      <c r="T30" s="211"/>
      <c r="U30" s="211"/>
    </row>
    <row r="31" spans="1:21" x14ac:dyDescent="0.15">
      <c r="A31" s="211" t="s">
        <v>58</v>
      </c>
      <c r="B31" s="211"/>
      <c r="C31" s="211"/>
      <c r="D31" s="211"/>
      <c r="E31" s="211"/>
      <c r="F31" s="211"/>
      <c r="G31" s="211"/>
      <c r="H31" s="211"/>
      <c r="I31" s="211"/>
      <c r="J31" s="211"/>
      <c r="K31" s="211"/>
      <c r="L31" s="211"/>
      <c r="M31" s="211"/>
      <c r="N31" s="211"/>
      <c r="O31" s="211"/>
      <c r="P31" s="211"/>
      <c r="Q31" s="211"/>
      <c r="R31" s="211"/>
      <c r="S31" s="211"/>
      <c r="T31" s="211"/>
      <c r="U31" s="211"/>
    </row>
    <row r="32" spans="1:21" x14ac:dyDescent="0.15">
      <c r="A32" s="211" t="s">
        <v>59</v>
      </c>
      <c r="B32" s="211"/>
      <c r="C32" s="211"/>
      <c r="D32" s="211"/>
      <c r="E32" s="211"/>
      <c r="F32" s="211"/>
      <c r="G32" s="211"/>
      <c r="H32" s="211"/>
      <c r="I32" s="211"/>
      <c r="J32" s="211"/>
      <c r="K32" s="211"/>
      <c r="L32" s="211"/>
      <c r="M32" s="211"/>
      <c r="N32" s="211"/>
      <c r="O32" s="211"/>
      <c r="P32" s="211"/>
      <c r="Q32" s="211"/>
      <c r="R32" s="211"/>
      <c r="S32" s="211"/>
      <c r="T32" s="211"/>
      <c r="U32" s="211"/>
    </row>
    <row r="33" spans="1:21" ht="13.15" customHeight="1" x14ac:dyDescent="0.15">
      <c r="A33" s="188" t="s">
        <v>146</v>
      </c>
      <c r="B33" s="188"/>
      <c r="C33" s="188"/>
      <c r="D33" s="188"/>
      <c r="E33" s="188"/>
      <c r="F33" s="188"/>
      <c r="G33" s="188"/>
      <c r="H33" s="188"/>
      <c r="I33" s="188"/>
      <c r="J33" s="188"/>
      <c r="K33" s="188"/>
      <c r="L33" s="188"/>
      <c r="M33" s="188"/>
      <c r="N33" s="188"/>
      <c r="O33" s="188"/>
      <c r="P33" s="188"/>
      <c r="Q33" s="188"/>
      <c r="R33" s="188"/>
      <c r="S33" s="188"/>
      <c r="T33" s="188"/>
      <c r="U33" s="188"/>
    </row>
    <row r="34" spans="1:21" x14ac:dyDescent="0.15">
      <c r="A34" s="188"/>
      <c r="B34" s="188"/>
      <c r="C34" s="188"/>
      <c r="D34" s="188"/>
      <c r="E34" s="188"/>
      <c r="F34" s="188"/>
      <c r="G34" s="188"/>
      <c r="H34" s="188"/>
      <c r="I34" s="188"/>
      <c r="J34" s="188"/>
      <c r="K34" s="188"/>
      <c r="L34" s="188"/>
      <c r="M34" s="188"/>
      <c r="N34" s="188"/>
      <c r="O34" s="188"/>
      <c r="P34" s="188"/>
      <c r="Q34" s="188"/>
      <c r="R34" s="188"/>
      <c r="S34" s="188"/>
      <c r="T34" s="188"/>
      <c r="U34" s="188"/>
    </row>
    <row r="35" spans="1:21" x14ac:dyDescent="0.15">
      <c r="A35" s="188"/>
      <c r="B35" s="188"/>
      <c r="C35" s="188"/>
      <c r="D35" s="188"/>
      <c r="E35" s="188"/>
      <c r="F35" s="188"/>
      <c r="G35" s="188"/>
      <c r="H35" s="188"/>
      <c r="I35" s="188"/>
      <c r="J35" s="188"/>
      <c r="K35" s="188"/>
      <c r="L35" s="188"/>
      <c r="M35" s="188"/>
      <c r="N35" s="188"/>
      <c r="O35" s="188"/>
      <c r="P35" s="188"/>
      <c r="Q35" s="188"/>
      <c r="R35" s="188"/>
      <c r="S35" s="188"/>
      <c r="T35" s="188"/>
      <c r="U35" s="188"/>
    </row>
    <row r="36" spans="1:21" x14ac:dyDescent="0.15">
      <c r="A36" s="188"/>
      <c r="B36" s="188"/>
      <c r="C36" s="188"/>
      <c r="D36" s="188"/>
      <c r="E36" s="188"/>
      <c r="F36" s="188"/>
      <c r="G36" s="188"/>
      <c r="H36" s="188"/>
      <c r="I36" s="188"/>
      <c r="J36" s="188"/>
      <c r="K36" s="188"/>
      <c r="L36" s="188"/>
      <c r="M36" s="188"/>
      <c r="N36" s="188"/>
      <c r="O36" s="188"/>
      <c r="P36" s="188"/>
      <c r="Q36" s="188"/>
      <c r="R36" s="188"/>
      <c r="S36" s="188"/>
      <c r="T36" s="188"/>
      <c r="U36" s="188"/>
    </row>
    <row r="37" spans="1:21" x14ac:dyDescent="0.15">
      <c r="A37" s="211" t="s">
        <v>57</v>
      </c>
      <c r="B37" s="211"/>
      <c r="C37" s="211"/>
      <c r="D37" s="211"/>
      <c r="E37" s="211"/>
      <c r="F37" s="211"/>
      <c r="G37" s="211"/>
      <c r="H37" s="211"/>
      <c r="I37" s="211"/>
      <c r="J37" s="211"/>
      <c r="K37" s="211"/>
      <c r="L37" s="211"/>
      <c r="M37" s="211"/>
      <c r="N37" s="211"/>
      <c r="O37" s="211"/>
      <c r="P37" s="211"/>
      <c r="Q37" s="211"/>
      <c r="R37" s="211"/>
      <c r="S37" s="211"/>
      <c r="T37" s="211"/>
      <c r="U37" s="211"/>
    </row>
    <row r="38" spans="1:21" x14ac:dyDescent="0.15">
      <c r="A38" s="192" t="s">
        <v>63</v>
      </c>
      <c r="B38" s="192"/>
      <c r="C38" s="192"/>
      <c r="D38" s="192"/>
      <c r="E38" s="192"/>
      <c r="F38" s="192"/>
      <c r="G38" s="192"/>
      <c r="H38" s="192"/>
      <c r="I38" s="192"/>
      <c r="J38" s="192"/>
      <c r="K38" s="192"/>
      <c r="L38" s="192"/>
      <c r="M38" s="192"/>
      <c r="N38" s="192"/>
      <c r="O38" s="192"/>
      <c r="P38" s="192"/>
      <c r="Q38" s="192"/>
      <c r="R38" s="192"/>
      <c r="S38" s="192"/>
      <c r="T38" s="192"/>
      <c r="U38" s="192"/>
    </row>
    <row r="39" spans="1:21" x14ac:dyDescent="0.15">
      <c r="A39" s="211" t="s">
        <v>62</v>
      </c>
      <c r="B39" s="211"/>
      <c r="C39" s="211"/>
      <c r="D39" s="211"/>
      <c r="E39" s="211"/>
      <c r="F39" s="211"/>
      <c r="G39" s="211"/>
      <c r="H39" s="211"/>
      <c r="I39" s="211"/>
      <c r="J39" s="211"/>
      <c r="K39" s="211"/>
      <c r="L39" s="211"/>
      <c r="M39" s="211"/>
      <c r="N39" s="211"/>
      <c r="O39" s="211"/>
      <c r="P39" s="211"/>
      <c r="Q39" s="211"/>
      <c r="R39" s="211"/>
      <c r="S39" s="211"/>
      <c r="T39" s="211"/>
      <c r="U39" s="211"/>
    </row>
    <row r="40" spans="1:21" x14ac:dyDescent="0.15">
      <c r="A40" s="211" t="s">
        <v>60</v>
      </c>
      <c r="B40" s="211"/>
      <c r="C40" s="211"/>
      <c r="D40" s="211"/>
      <c r="E40" s="211"/>
      <c r="F40" s="211"/>
      <c r="G40" s="211"/>
      <c r="H40" s="211"/>
      <c r="I40" s="211"/>
      <c r="J40" s="211"/>
      <c r="K40" s="211"/>
      <c r="L40" s="211"/>
      <c r="M40" s="211"/>
      <c r="N40" s="211"/>
      <c r="O40" s="211"/>
      <c r="P40" s="211"/>
      <c r="Q40" s="211"/>
      <c r="R40" s="211"/>
      <c r="S40" s="211"/>
      <c r="T40" s="211"/>
      <c r="U40" s="211"/>
    </row>
    <row r="41" spans="1:21" x14ac:dyDescent="0.15">
      <c r="A41" s="211" t="s">
        <v>61</v>
      </c>
      <c r="B41" s="211"/>
      <c r="C41" s="211"/>
      <c r="D41" s="211"/>
      <c r="E41" s="211"/>
      <c r="F41" s="211"/>
      <c r="G41" s="211"/>
      <c r="H41" s="211"/>
      <c r="I41" s="211"/>
      <c r="J41" s="211"/>
      <c r="K41" s="211"/>
      <c r="L41" s="211"/>
      <c r="M41" s="211"/>
      <c r="N41" s="211"/>
      <c r="O41" s="211"/>
      <c r="P41" s="211"/>
      <c r="Q41" s="211"/>
      <c r="R41" s="211"/>
      <c r="S41" s="211"/>
      <c r="T41" s="211"/>
      <c r="U41" s="211"/>
    </row>
    <row r="42" spans="1:21" x14ac:dyDescent="0.15">
      <c r="A42" s="118"/>
      <c r="B42" s="118"/>
      <c r="C42" s="118"/>
      <c r="D42" s="118"/>
      <c r="E42" s="118"/>
      <c r="F42" s="118"/>
      <c r="G42" s="118"/>
      <c r="H42" s="118"/>
      <c r="I42" s="118"/>
      <c r="J42" s="118"/>
      <c r="K42" s="118"/>
      <c r="L42" s="118"/>
      <c r="M42" s="118"/>
      <c r="N42" s="118"/>
      <c r="O42" s="118"/>
      <c r="P42" s="118"/>
      <c r="Q42" s="118"/>
      <c r="R42" s="118"/>
      <c r="S42" s="118"/>
      <c r="T42" s="118"/>
      <c r="U42" s="118"/>
    </row>
    <row r="43" spans="1:21" x14ac:dyDescent="0.15">
      <c r="A43" s="66" t="s">
        <v>85</v>
      </c>
    </row>
    <row r="44" spans="1:21" x14ac:dyDescent="0.15">
      <c r="A44" s="255">
        <v>0.91</v>
      </c>
      <c r="B44" s="116">
        <v>42979</v>
      </c>
      <c r="C44" s="114">
        <v>0.18299999999999983</v>
      </c>
      <c r="D44" s="12" t="s">
        <v>73</v>
      </c>
      <c r="E44" s="113">
        <f>C44*1/2</f>
        <v>9.1499999999999915E-2</v>
      </c>
      <c r="F44" s="113">
        <f>$A$44-E44</f>
        <v>0.81850000000000012</v>
      </c>
      <c r="G44" s="66" t="s">
        <v>76</v>
      </c>
      <c r="H44" s="117">
        <v>38231</v>
      </c>
      <c r="I44" s="114">
        <v>0.1358</v>
      </c>
      <c r="J44" s="66" t="s">
        <v>74</v>
      </c>
    </row>
    <row r="45" spans="1:21" ht="13.15" customHeight="1" x14ac:dyDescent="0.15">
      <c r="A45" s="255"/>
      <c r="B45" s="116">
        <v>42614</v>
      </c>
      <c r="C45" s="114">
        <v>0.18181999999999984</v>
      </c>
      <c r="D45" s="12" t="s">
        <v>73</v>
      </c>
      <c r="E45" s="113">
        <f>C45*1/2</f>
        <v>9.0909999999999921E-2</v>
      </c>
      <c r="F45" s="113">
        <f>$A$44-E45</f>
        <v>0.8190900000000001</v>
      </c>
      <c r="G45" s="66" t="s">
        <v>77</v>
      </c>
      <c r="H45" s="117">
        <v>38261</v>
      </c>
      <c r="I45" s="114">
        <f>I44+0.00354</f>
        <v>0.13933999999999999</v>
      </c>
      <c r="J45" s="250" t="s">
        <v>78</v>
      </c>
    </row>
    <row r="46" spans="1:21" x14ac:dyDescent="0.15">
      <c r="C46" s="66"/>
      <c r="D46" s="66"/>
      <c r="E46" s="66"/>
      <c r="F46" s="66">
        <f>ROUND(F44/F45,3)</f>
        <v>0.999</v>
      </c>
      <c r="H46" s="117">
        <v>38596</v>
      </c>
      <c r="I46" s="114">
        <f>I45+0.00354</f>
        <v>0.14287999999999998</v>
      </c>
      <c r="J46" s="256"/>
    </row>
    <row r="47" spans="1:21" x14ac:dyDescent="0.15">
      <c r="C47" s="66"/>
      <c r="D47" s="66"/>
      <c r="E47" s="66"/>
      <c r="F47" s="115">
        <f>F46-1</f>
        <v>-1.0000000000000009E-3</v>
      </c>
      <c r="H47" s="117">
        <f t="shared" ref="H47:H68" si="28">EDATE(H46,12)</f>
        <v>38961</v>
      </c>
      <c r="I47" s="114">
        <f t="shared" ref="I47:I57" si="29">I46+0.00354</f>
        <v>0.14641999999999997</v>
      </c>
      <c r="J47" s="256"/>
    </row>
    <row r="48" spans="1:21" x14ac:dyDescent="0.15">
      <c r="A48" s="222" t="s">
        <v>87</v>
      </c>
      <c r="B48" s="222"/>
      <c r="C48" s="222"/>
      <c r="D48" s="222"/>
      <c r="E48" s="222"/>
      <c r="F48" s="222"/>
      <c r="G48" s="12"/>
      <c r="H48" s="117">
        <f t="shared" si="28"/>
        <v>39326</v>
      </c>
      <c r="I48" s="114">
        <f t="shared" si="29"/>
        <v>0.14995999999999995</v>
      </c>
      <c r="J48" s="256"/>
    </row>
    <row r="49" spans="1:29" x14ac:dyDescent="0.15">
      <c r="A49" s="222"/>
      <c r="B49" s="222"/>
      <c r="C49" s="222"/>
      <c r="D49" s="222"/>
      <c r="E49" s="222"/>
      <c r="F49" s="222"/>
      <c r="G49" s="12"/>
      <c r="H49" s="117">
        <f t="shared" si="28"/>
        <v>39692</v>
      </c>
      <c r="I49" s="114">
        <f t="shared" si="29"/>
        <v>0.15349999999999994</v>
      </c>
      <c r="J49" s="256"/>
      <c r="L49" s="20"/>
      <c r="M49" s="20"/>
      <c r="N49" s="20"/>
      <c r="O49" s="20"/>
      <c r="P49" s="20"/>
      <c r="Q49" s="20"/>
      <c r="R49" s="20"/>
      <c r="S49" s="20"/>
    </row>
    <row r="50" spans="1:29" x14ac:dyDescent="0.15">
      <c r="F50" s="66"/>
      <c r="G50" s="66"/>
      <c r="H50" s="117">
        <f t="shared" si="28"/>
        <v>40057</v>
      </c>
      <c r="I50" s="114">
        <f t="shared" si="29"/>
        <v>0.15703999999999993</v>
      </c>
      <c r="J50" s="256"/>
    </row>
    <row r="51" spans="1:29" x14ac:dyDescent="0.15">
      <c r="F51" s="66"/>
      <c r="G51" s="66"/>
      <c r="H51" s="117">
        <f t="shared" si="28"/>
        <v>40422</v>
      </c>
      <c r="I51" s="114">
        <f t="shared" si="29"/>
        <v>0.16057999999999992</v>
      </c>
      <c r="J51" s="256"/>
    </row>
    <row r="52" spans="1:29" x14ac:dyDescent="0.15">
      <c r="H52" s="117">
        <f t="shared" si="28"/>
        <v>40787</v>
      </c>
      <c r="I52" s="114">
        <f t="shared" si="29"/>
        <v>0.1641199999999999</v>
      </c>
      <c r="J52" s="256"/>
    </row>
    <row r="53" spans="1:29" x14ac:dyDescent="0.15">
      <c r="D53" s="117"/>
      <c r="E53" s="117"/>
      <c r="F53" s="117"/>
      <c r="G53" s="117"/>
      <c r="H53" s="117">
        <f t="shared" si="28"/>
        <v>41153</v>
      </c>
      <c r="I53" s="114">
        <f t="shared" si="29"/>
        <v>0.16765999999999989</v>
      </c>
      <c r="J53" s="256"/>
      <c r="K53" s="117"/>
      <c r="L53" s="117"/>
      <c r="M53" s="117"/>
      <c r="N53" s="117"/>
      <c r="O53" s="117"/>
      <c r="P53" s="117"/>
      <c r="Q53" s="117"/>
      <c r="R53" s="117"/>
      <c r="S53" s="117"/>
      <c r="T53" s="117"/>
      <c r="U53" s="117"/>
      <c r="V53" s="117"/>
      <c r="W53" s="117"/>
      <c r="X53" s="117"/>
      <c r="Y53" s="117"/>
      <c r="Z53" s="117"/>
      <c r="AA53" s="117"/>
      <c r="AB53" s="117"/>
      <c r="AC53" s="117"/>
    </row>
    <row r="54" spans="1:29" x14ac:dyDescent="0.15">
      <c r="D54" s="12"/>
      <c r="E54" s="12"/>
      <c r="H54" s="117">
        <f t="shared" si="28"/>
        <v>41518</v>
      </c>
      <c r="I54" s="114">
        <f t="shared" si="29"/>
        <v>0.17119999999999988</v>
      </c>
      <c r="J54" s="256"/>
    </row>
    <row r="55" spans="1:29" x14ac:dyDescent="0.15">
      <c r="E55" s="12"/>
      <c r="F55" s="12"/>
      <c r="H55" s="117">
        <f t="shared" si="28"/>
        <v>41883</v>
      </c>
      <c r="I55" s="114">
        <f t="shared" si="29"/>
        <v>0.17473999999999987</v>
      </c>
      <c r="J55" s="256"/>
    </row>
    <row r="56" spans="1:29" x14ac:dyDescent="0.15">
      <c r="F56" s="12"/>
      <c r="G56" s="12"/>
      <c r="H56" s="117">
        <f t="shared" si="28"/>
        <v>42248</v>
      </c>
      <c r="I56" s="114">
        <f t="shared" si="29"/>
        <v>0.17827999999999986</v>
      </c>
      <c r="J56" s="256"/>
    </row>
    <row r="57" spans="1:29" x14ac:dyDescent="0.15">
      <c r="G57" s="12"/>
      <c r="H57" s="117">
        <f t="shared" si="28"/>
        <v>42614</v>
      </c>
      <c r="I57" s="114">
        <f t="shared" si="29"/>
        <v>0.18181999999999984</v>
      </c>
      <c r="J57" s="257"/>
      <c r="K57" s="250" t="s">
        <v>79</v>
      </c>
    </row>
    <row r="58" spans="1:29" x14ac:dyDescent="0.15">
      <c r="H58" s="117">
        <f t="shared" si="28"/>
        <v>42979</v>
      </c>
      <c r="I58" s="114">
        <f>I57+0.00118</f>
        <v>0.18299999999999983</v>
      </c>
      <c r="J58" s="252" t="s">
        <v>80</v>
      </c>
      <c r="K58" s="251"/>
    </row>
    <row r="59" spans="1:29" x14ac:dyDescent="0.15">
      <c r="H59" s="117">
        <f t="shared" si="28"/>
        <v>43344</v>
      </c>
      <c r="I59" s="254" t="s">
        <v>81</v>
      </c>
      <c r="J59" s="253"/>
    </row>
    <row r="60" spans="1:29" x14ac:dyDescent="0.15">
      <c r="H60" s="117">
        <f t="shared" si="28"/>
        <v>43709</v>
      </c>
      <c r="I60" s="254"/>
      <c r="J60" s="253"/>
      <c r="K60" s="12"/>
    </row>
    <row r="61" spans="1:29" x14ac:dyDescent="0.15">
      <c r="H61" s="117">
        <f t="shared" si="28"/>
        <v>44075</v>
      </c>
      <c r="I61" s="254"/>
      <c r="J61" s="253"/>
      <c r="K61" s="12"/>
      <c r="L61" s="12"/>
    </row>
    <row r="62" spans="1:29" x14ac:dyDescent="0.15">
      <c r="H62" s="117">
        <f t="shared" si="28"/>
        <v>44440</v>
      </c>
      <c r="I62" s="254"/>
      <c r="J62" s="253"/>
      <c r="L62" s="12"/>
      <c r="M62" s="12"/>
    </row>
    <row r="63" spans="1:29" x14ac:dyDescent="0.15">
      <c r="H63" s="117">
        <f t="shared" si="28"/>
        <v>44805</v>
      </c>
      <c r="I63" s="254"/>
      <c r="J63" s="253"/>
      <c r="M63" s="12"/>
      <c r="N63" s="12"/>
    </row>
    <row r="64" spans="1:29" x14ac:dyDescent="0.15">
      <c r="H64" s="117">
        <f t="shared" si="28"/>
        <v>45170</v>
      </c>
      <c r="I64" s="254"/>
      <c r="J64" s="253"/>
      <c r="N64" s="12"/>
      <c r="O64" s="12"/>
    </row>
    <row r="65" spans="8:28" x14ac:dyDescent="0.15">
      <c r="H65" s="117">
        <f t="shared" si="28"/>
        <v>45536</v>
      </c>
      <c r="I65" s="254"/>
      <c r="J65" s="253"/>
      <c r="O65" s="12"/>
      <c r="P65" s="12"/>
    </row>
    <row r="66" spans="8:28" x14ac:dyDescent="0.15">
      <c r="H66" s="117">
        <f t="shared" si="28"/>
        <v>45901</v>
      </c>
      <c r="I66" s="254"/>
      <c r="J66" s="253"/>
      <c r="P66" s="12"/>
      <c r="Q66" s="12"/>
    </row>
    <row r="67" spans="8:28" x14ac:dyDescent="0.15">
      <c r="H67" s="117">
        <f t="shared" si="28"/>
        <v>46266</v>
      </c>
      <c r="I67" s="254"/>
      <c r="J67" s="253"/>
      <c r="Q67" s="12"/>
      <c r="R67" s="12"/>
    </row>
    <row r="68" spans="8:28" x14ac:dyDescent="0.15">
      <c r="H68" s="117">
        <f t="shared" si="28"/>
        <v>46631</v>
      </c>
      <c r="I68" s="254"/>
      <c r="J68" s="253"/>
      <c r="R68" s="222"/>
      <c r="S68" s="222"/>
    </row>
    <row r="69" spans="8:28" x14ac:dyDescent="0.15">
      <c r="S69" s="222"/>
      <c r="T69" s="222"/>
    </row>
    <row r="70" spans="8:28" x14ac:dyDescent="0.15">
      <c r="T70" s="222"/>
      <c r="U70" s="222"/>
    </row>
    <row r="71" spans="8:28" x14ac:dyDescent="0.15">
      <c r="U71" s="222"/>
      <c r="V71" s="222"/>
    </row>
    <row r="72" spans="8:28" x14ac:dyDescent="0.15">
      <c r="V72" s="222"/>
      <c r="W72" s="222"/>
    </row>
    <row r="73" spans="8:28" x14ac:dyDescent="0.15">
      <c r="W73" s="222"/>
      <c r="X73" s="222"/>
    </row>
    <row r="74" spans="8:28" x14ac:dyDescent="0.15">
      <c r="X74" s="222"/>
      <c r="Y74" s="222"/>
    </row>
    <row r="75" spans="8:28" x14ac:dyDescent="0.15">
      <c r="Y75" s="222"/>
      <c r="Z75" s="222"/>
    </row>
    <row r="76" spans="8:28" x14ac:dyDescent="0.15">
      <c r="Z76" s="222"/>
      <c r="AA76" s="222"/>
    </row>
    <row r="77" spans="8:28" x14ac:dyDescent="0.15">
      <c r="AA77" s="222"/>
      <c r="AB77" s="222"/>
    </row>
  </sheetData>
  <mergeCells count="37">
    <mergeCell ref="W1:W3"/>
    <mergeCell ref="B10:V12"/>
    <mergeCell ref="A4:A5"/>
    <mergeCell ref="A1:V3"/>
    <mergeCell ref="A37:U37"/>
    <mergeCell ref="A38:U38"/>
    <mergeCell ref="A39:U39"/>
    <mergeCell ref="A40:U40"/>
    <mergeCell ref="A6:A7"/>
    <mergeCell ref="A23:U25"/>
    <mergeCell ref="A30:U30"/>
    <mergeCell ref="A17:U18"/>
    <mergeCell ref="A8:A9"/>
    <mergeCell ref="A10:A12"/>
    <mergeCell ref="B13:L13"/>
    <mergeCell ref="B14:L14"/>
    <mergeCell ref="A33:U36"/>
    <mergeCell ref="A31:U31"/>
    <mergeCell ref="A32:U32"/>
    <mergeCell ref="B15:U15"/>
    <mergeCell ref="Y75:Z75"/>
    <mergeCell ref="Z76:AA76"/>
    <mergeCell ref="AA77:AB77"/>
    <mergeCell ref="S69:T69"/>
    <mergeCell ref="T70:U70"/>
    <mergeCell ref="U71:V71"/>
    <mergeCell ref="V72:W72"/>
    <mergeCell ref="W73:X73"/>
    <mergeCell ref="X74:Y74"/>
    <mergeCell ref="R68:S68"/>
    <mergeCell ref="K57:K58"/>
    <mergeCell ref="J58:J68"/>
    <mergeCell ref="I59:I68"/>
    <mergeCell ref="A41:U41"/>
    <mergeCell ref="A48:F49"/>
    <mergeCell ref="A44:A45"/>
    <mergeCell ref="J45:J57"/>
  </mergeCells>
  <phoneticPr fontId="2"/>
  <dataValidations disablePrompts="1" count="2">
    <dataValidation type="list" allowBlank="1" showInputMessage="1" showErrorMessage="1" sqref="B44:B45" xr:uid="{DE9F2902-C2BB-41B5-8954-5E29AF3519C6}">
      <formula1>$H$44:$H$68</formula1>
    </dataValidation>
    <dataValidation type="list" allowBlank="1" showInputMessage="1" showErrorMessage="1" sqref="C44:C45" xr:uid="{3F5BD469-CFA7-443B-9429-A2821034A64E}">
      <formula1>$I$44:$I$58</formula1>
    </dataValidation>
  </dataValidation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03F6-D6ED-4EA6-8F18-74713D4F4EB1}">
  <sheetPr>
    <pageSetUpPr fitToPage="1"/>
  </sheetPr>
  <dimension ref="A1:I43"/>
  <sheetViews>
    <sheetView topLeftCell="B1" zoomScaleNormal="100" workbookViewId="0">
      <selection activeCell="D7" sqref="D7:E7"/>
    </sheetView>
  </sheetViews>
  <sheetFormatPr defaultRowHeight="13.5" x14ac:dyDescent="0.15"/>
  <cols>
    <col min="1" max="1" width="15" customWidth="1"/>
    <col min="2" max="2" width="40.625" customWidth="1"/>
    <col min="3" max="3" width="12.75" customWidth="1"/>
    <col min="4" max="5" width="21" customWidth="1"/>
    <col min="6" max="6" width="40.625" customWidth="1"/>
    <col min="7" max="7" width="10.75" customWidth="1"/>
    <col min="8" max="8" width="41.5" customWidth="1"/>
  </cols>
  <sheetData>
    <row r="1" spans="1:9" x14ac:dyDescent="0.15">
      <c r="B1" s="193" t="s">
        <v>134</v>
      </c>
      <c r="C1" s="193"/>
      <c r="D1" s="193"/>
      <c r="E1" s="193"/>
      <c r="F1" s="193"/>
      <c r="G1" s="193"/>
    </row>
    <row r="2" spans="1:9" x14ac:dyDescent="0.15">
      <c r="B2" s="193"/>
      <c r="C2" s="193"/>
      <c r="D2" s="193"/>
      <c r="E2" s="193"/>
      <c r="F2" s="193"/>
      <c r="G2" s="193"/>
    </row>
    <row r="3" spans="1:9" ht="14.25" thickBot="1" x14ac:dyDescent="0.2">
      <c r="B3" s="193"/>
      <c r="C3" s="193"/>
      <c r="D3" s="193"/>
      <c r="E3" s="193"/>
      <c r="F3" s="193"/>
      <c r="G3" s="193"/>
    </row>
    <row r="4" spans="1:9" ht="18" thickBot="1" x14ac:dyDescent="0.2">
      <c r="B4" s="233" t="s">
        <v>0</v>
      </c>
      <c r="C4" s="234"/>
      <c r="D4" s="234"/>
      <c r="E4" s="235"/>
      <c r="F4" s="197" t="s">
        <v>15</v>
      </c>
      <c r="G4" s="195"/>
      <c r="H4" s="196"/>
    </row>
    <row r="5" spans="1:9" ht="14.25" thickBot="1" x14ac:dyDescent="0.2">
      <c r="A5" s="13" t="s">
        <v>36</v>
      </c>
      <c r="B5" s="33" t="s">
        <v>24</v>
      </c>
      <c r="C5" s="34" t="s">
        <v>25</v>
      </c>
      <c r="D5" s="236" t="s">
        <v>26</v>
      </c>
      <c r="E5" s="237"/>
      <c r="F5" s="35" t="s">
        <v>24</v>
      </c>
      <c r="G5" s="34" t="s">
        <v>25</v>
      </c>
      <c r="H5" s="36" t="s">
        <v>26</v>
      </c>
    </row>
    <row r="6" spans="1:9" ht="30" customHeight="1" x14ac:dyDescent="0.15">
      <c r="A6" s="60">
        <v>780900</v>
      </c>
      <c r="B6" s="238" t="s">
        <v>1</v>
      </c>
      <c r="C6" s="46">
        <f>ROUND($A$6*$D$26,-2)</f>
        <v>831700</v>
      </c>
      <c r="D6" s="226" t="s">
        <v>124</v>
      </c>
      <c r="E6" s="227"/>
      <c r="F6" s="31" t="s">
        <v>16</v>
      </c>
      <c r="G6" s="32" t="s">
        <v>19</v>
      </c>
      <c r="H6" s="1"/>
    </row>
    <row r="7" spans="1:9" ht="30" customHeight="1" x14ac:dyDescent="0.15">
      <c r="A7" s="15"/>
      <c r="B7" s="239"/>
      <c r="C7" s="38">
        <f>ROUND($A$6*$D$27,-2)</f>
        <v>829300</v>
      </c>
      <c r="D7" s="228" t="s">
        <v>125</v>
      </c>
      <c r="E7" s="229"/>
      <c r="F7" s="30" t="s">
        <v>18</v>
      </c>
      <c r="G7" s="18" t="s">
        <v>19</v>
      </c>
      <c r="H7" s="1"/>
    </row>
    <row r="8" spans="1:9" ht="30" customHeight="1" x14ac:dyDescent="0.15">
      <c r="A8" s="15"/>
      <c r="B8" s="240" t="s">
        <v>2</v>
      </c>
      <c r="C8" s="46">
        <f>ROUND($A$6*$D$26,-2)</f>
        <v>831700</v>
      </c>
      <c r="D8" s="226" t="s">
        <v>124</v>
      </c>
      <c r="E8" s="227"/>
      <c r="F8" s="19" t="s">
        <v>17</v>
      </c>
      <c r="G8" s="2" t="s">
        <v>19</v>
      </c>
      <c r="H8" s="17"/>
    </row>
    <row r="9" spans="1:9" ht="30" customHeight="1" x14ac:dyDescent="0.15">
      <c r="A9" s="15"/>
      <c r="B9" s="239"/>
      <c r="C9" s="38">
        <f>ROUND($A$6*$D$27,-2)</f>
        <v>829300</v>
      </c>
      <c r="D9" s="228" t="s">
        <v>125</v>
      </c>
      <c r="E9" s="229"/>
      <c r="F9" s="19" t="s">
        <v>47</v>
      </c>
      <c r="G9" s="2" t="s">
        <v>19</v>
      </c>
      <c r="H9" s="17"/>
    </row>
    <row r="10" spans="1:9" ht="30" customHeight="1" x14ac:dyDescent="0.15">
      <c r="A10" s="61">
        <v>224700</v>
      </c>
      <c r="B10" s="14" t="s">
        <v>6</v>
      </c>
      <c r="C10" s="47">
        <f>ROUND($A$10*$D$26,-2)</f>
        <v>239300</v>
      </c>
      <c r="D10" s="242" t="s">
        <v>126</v>
      </c>
      <c r="E10" s="243"/>
      <c r="F10" s="19" t="s">
        <v>48</v>
      </c>
      <c r="G10" s="2" t="s">
        <v>19</v>
      </c>
      <c r="H10" s="17"/>
    </row>
    <row r="11" spans="1:9" ht="30" customHeight="1" x14ac:dyDescent="0.15">
      <c r="A11" s="61">
        <v>74900</v>
      </c>
      <c r="B11" s="14" t="s">
        <v>7</v>
      </c>
      <c r="C11" s="47">
        <f>ROUND($A$11*$D$26,-2)</f>
        <v>79800</v>
      </c>
      <c r="D11" s="244"/>
      <c r="E11" s="245"/>
      <c r="F11" s="231" t="s">
        <v>22</v>
      </c>
      <c r="G11" s="47">
        <f>C8*1.25</f>
        <v>1039625</v>
      </c>
      <c r="H11" s="50" t="s">
        <v>124</v>
      </c>
      <c r="I11" s="21"/>
    </row>
    <row r="12" spans="1:9" ht="40.15" customHeight="1" x14ac:dyDescent="0.15">
      <c r="A12" s="16"/>
      <c r="B12" s="240" t="s">
        <v>3</v>
      </c>
      <c r="C12" s="46">
        <f>ROUND($A$6*$D$26,-2)</f>
        <v>831700</v>
      </c>
      <c r="D12" s="223" t="s">
        <v>12</v>
      </c>
      <c r="E12" s="48" t="s">
        <v>127</v>
      </c>
      <c r="F12" s="232"/>
      <c r="G12" s="11">
        <f>C9*1.25</f>
        <v>1036625</v>
      </c>
      <c r="H12" s="42" t="s">
        <v>130</v>
      </c>
      <c r="I12" s="21"/>
    </row>
    <row r="13" spans="1:9" ht="40.15" customHeight="1" x14ac:dyDescent="0.15">
      <c r="A13" s="16"/>
      <c r="B13" s="239"/>
      <c r="C13" s="38">
        <f>ROUND($A$6*$D$27,-2)</f>
        <v>829300</v>
      </c>
      <c r="D13" s="224"/>
      <c r="E13" s="39" t="s">
        <v>128</v>
      </c>
      <c r="F13" s="200" t="s">
        <v>19</v>
      </c>
      <c r="G13" s="200"/>
      <c r="H13" s="201"/>
    </row>
    <row r="14" spans="1:9" ht="13.15" customHeight="1" x14ac:dyDescent="0.15">
      <c r="A14" s="10"/>
      <c r="B14" s="14" t="s">
        <v>8</v>
      </c>
      <c r="C14" s="47">
        <f>ROUND($A$10*$D$26,-2)</f>
        <v>239300</v>
      </c>
      <c r="D14" s="224"/>
      <c r="E14" s="230" t="s">
        <v>129</v>
      </c>
      <c r="F14" s="203"/>
      <c r="G14" s="203"/>
      <c r="H14" s="204"/>
    </row>
    <row r="15" spans="1:9" x14ac:dyDescent="0.15">
      <c r="A15" s="10"/>
      <c r="B15" s="14" t="s">
        <v>9</v>
      </c>
      <c r="C15" s="47">
        <f>ROUND($A$11*$D$26,-2)</f>
        <v>79800</v>
      </c>
      <c r="D15" s="225"/>
      <c r="E15" s="230"/>
      <c r="F15" s="203"/>
      <c r="G15" s="203"/>
      <c r="H15" s="204"/>
    </row>
    <row r="16" spans="1:9" x14ac:dyDescent="0.15">
      <c r="A16" s="10"/>
      <c r="B16" s="14" t="s">
        <v>10</v>
      </c>
      <c r="C16" s="47">
        <f>C12</f>
        <v>831700</v>
      </c>
      <c r="D16" s="241" t="s">
        <v>13</v>
      </c>
      <c r="E16" s="230"/>
      <c r="F16" s="203"/>
      <c r="G16" s="203"/>
      <c r="H16" s="204"/>
    </row>
    <row r="17" spans="1:8" x14ac:dyDescent="0.15">
      <c r="A17" s="10"/>
      <c r="B17" s="14" t="s">
        <v>11</v>
      </c>
      <c r="C17" s="47">
        <f>ROUND($A$10*$D$26,-2)</f>
        <v>239300</v>
      </c>
      <c r="D17" s="241"/>
      <c r="E17" s="230"/>
      <c r="F17" s="203"/>
      <c r="G17" s="203"/>
      <c r="H17" s="204"/>
    </row>
    <row r="18" spans="1:8" x14ac:dyDescent="0.15">
      <c r="A18" s="10"/>
      <c r="B18" s="14" t="s">
        <v>9</v>
      </c>
      <c r="C18" s="47">
        <f>ROUND($A$11*$D$26,-2)</f>
        <v>79800</v>
      </c>
      <c r="D18" s="241"/>
      <c r="E18" s="230"/>
      <c r="F18" s="203"/>
      <c r="G18" s="203"/>
      <c r="H18" s="204"/>
    </row>
    <row r="19" spans="1:8" ht="30" customHeight="1" x14ac:dyDescent="0.15">
      <c r="A19" s="16"/>
      <c r="B19" s="216" t="s">
        <v>14</v>
      </c>
      <c r="C19" s="47">
        <f>ROUND($C$8*0.75,-2)</f>
        <v>623800</v>
      </c>
      <c r="D19" s="226" t="s">
        <v>124</v>
      </c>
      <c r="E19" s="227"/>
      <c r="F19" s="203"/>
      <c r="G19" s="203"/>
      <c r="H19" s="204"/>
    </row>
    <row r="20" spans="1:8" ht="30" customHeight="1" x14ac:dyDescent="0.15">
      <c r="A20" s="16"/>
      <c r="B20" s="217"/>
      <c r="C20" s="11">
        <f>ROUND($C$9*0.75,-2)</f>
        <v>622000</v>
      </c>
      <c r="D20" s="228" t="s">
        <v>125</v>
      </c>
      <c r="E20" s="229"/>
      <c r="F20" s="203"/>
      <c r="G20" s="203"/>
      <c r="H20" s="204"/>
    </row>
    <row r="21" spans="1:8" ht="30" customHeight="1" x14ac:dyDescent="0.15">
      <c r="A21" s="16"/>
      <c r="B21" s="216" t="s">
        <v>4</v>
      </c>
      <c r="C21" s="47">
        <f>C19*2</f>
        <v>1247600</v>
      </c>
      <c r="D21" s="226" t="s">
        <v>124</v>
      </c>
      <c r="E21" s="227"/>
      <c r="F21" s="203"/>
      <c r="G21" s="203"/>
      <c r="H21" s="204"/>
    </row>
    <row r="22" spans="1:8" ht="30" customHeight="1" x14ac:dyDescent="0.15">
      <c r="A22" s="16"/>
      <c r="B22" s="217"/>
      <c r="C22" s="11">
        <f>C20*2</f>
        <v>1244000</v>
      </c>
      <c r="D22" s="228" t="s">
        <v>125</v>
      </c>
      <c r="E22" s="229"/>
      <c r="F22" s="203"/>
      <c r="G22" s="203"/>
      <c r="H22" s="204"/>
    </row>
    <row r="23" spans="1:8" ht="13.15" customHeight="1" x14ac:dyDescent="0.15">
      <c r="A23" s="10"/>
      <c r="B23" s="14" t="s">
        <v>23</v>
      </c>
      <c r="C23" s="47">
        <f>ROUND($A$10*$D$26,-2)</f>
        <v>239300</v>
      </c>
      <c r="D23" s="242" t="s">
        <v>126</v>
      </c>
      <c r="E23" s="243"/>
      <c r="F23" s="203"/>
      <c r="G23" s="203"/>
      <c r="H23" s="204"/>
    </row>
    <row r="24" spans="1:8" x14ac:dyDescent="0.15">
      <c r="A24" s="10"/>
      <c r="B24" s="14" t="s">
        <v>5</v>
      </c>
      <c r="C24" s="47">
        <f>ROUND($A$11*$D$26,-2)</f>
        <v>79800</v>
      </c>
      <c r="D24" s="246"/>
      <c r="E24" s="247"/>
      <c r="F24" s="203"/>
      <c r="G24" s="203"/>
      <c r="H24" s="204"/>
    </row>
    <row r="25" spans="1:8" ht="27.75" thickBot="1" x14ac:dyDescent="0.2">
      <c r="A25" s="10"/>
      <c r="B25" s="25" t="s">
        <v>42</v>
      </c>
      <c r="C25" s="49">
        <f>ROUND($C$12*0.75,-2)</f>
        <v>623800</v>
      </c>
      <c r="D25" s="248"/>
      <c r="E25" s="249"/>
      <c r="F25" s="206"/>
      <c r="G25" s="206"/>
      <c r="H25" s="207"/>
    </row>
    <row r="26" spans="1:8" ht="31.9" customHeight="1" x14ac:dyDescent="0.15">
      <c r="B26" s="20"/>
      <c r="C26" s="222" t="s">
        <v>35</v>
      </c>
      <c r="D26" s="51">
        <v>1.0649999999999999</v>
      </c>
      <c r="E26" s="121" t="s">
        <v>95</v>
      </c>
      <c r="F26" s="4"/>
      <c r="G26" s="44" t="s">
        <v>43</v>
      </c>
      <c r="H26" s="43" t="s">
        <v>44</v>
      </c>
    </row>
    <row r="27" spans="1:8" ht="31.9" customHeight="1" thickBot="1" x14ac:dyDescent="0.2">
      <c r="B27" s="20"/>
      <c r="C27" s="222"/>
      <c r="D27" s="37">
        <v>1.0620000000000001</v>
      </c>
      <c r="E27" s="122" t="s">
        <v>92</v>
      </c>
      <c r="F27" s="4"/>
      <c r="G27" s="44" t="s">
        <v>45</v>
      </c>
      <c r="H27" s="120" t="s">
        <v>133</v>
      </c>
    </row>
    <row r="28" spans="1:8" ht="14.25" thickBot="1" x14ac:dyDescent="0.2">
      <c r="B28" s="24" t="s">
        <v>28</v>
      </c>
      <c r="C28" s="23" t="s">
        <v>36</v>
      </c>
      <c r="D28" s="23" t="s">
        <v>37</v>
      </c>
      <c r="E28" s="24" t="s">
        <v>27</v>
      </c>
      <c r="F28" s="23" t="s">
        <v>26</v>
      </c>
      <c r="G28" s="45" t="s">
        <v>46</v>
      </c>
      <c r="H28" s="120" t="s">
        <v>132</v>
      </c>
    </row>
    <row r="29" spans="1:8" x14ac:dyDescent="0.15">
      <c r="B29" s="26" t="s">
        <v>29</v>
      </c>
      <c r="C29" s="62">
        <v>33200</v>
      </c>
      <c r="D29" s="52">
        <f>ROUND(C29*$D$26,-2)</f>
        <v>35400</v>
      </c>
      <c r="E29" s="53">
        <f>$C$23+D29</f>
        <v>274700</v>
      </c>
      <c r="F29" s="214" t="s">
        <v>129</v>
      </c>
    </row>
    <row r="30" spans="1:8" x14ac:dyDescent="0.15">
      <c r="B30" s="27" t="s">
        <v>30</v>
      </c>
      <c r="C30" s="63">
        <v>66300</v>
      </c>
      <c r="D30" s="54">
        <f>ROUND(C30*$D$26,-2)</f>
        <v>70600</v>
      </c>
      <c r="E30" s="55">
        <f>$C$23+D30</f>
        <v>309900</v>
      </c>
      <c r="F30" s="214"/>
    </row>
    <row r="31" spans="1:8" x14ac:dyDescent="0.15">
      <c r="B31" s="27" t="s">
        <v>31</v>
      </c>
      <c r="C31" s="63">
        <v>99500</v>
      </c>
      <c r="D31" s="54">
        <f>ROUND(C31*$D$26,-2)</f>
        <v>106000</v>
      </c>
      <c r="E31" s="55">
        <f>$C$23+D31</f>
        <v>345300</v>
      </c>
      <c r="F31" s="214"/>
    </row>
    <row r="32" spans="1:8" x14ac:dyDescent="0.15">
      <c r="B32" s="27" t="s">
        <v>32</v>
      </c>
      <c r="C32" s="63">
        <v>132600</v>
      </c>
      <c r="D32" s="54">
        <f>ROUND(C32*$D$26,-2)</f>
        <v>141200</v>
      </c>
      <c r="E32" s="55">
        <f>$C$23+D32</f>
        <v>380500</v>
      </c>
      <c r="F32" s="214"/>
    </row>
    <row r="33" spans="1:8" ht="14.25" thickBot="1" x14ac:dyDescent="0.2">
      <c r="B33" s="28" t="s">
        <v>33</v>
      </c>
      <c r="C33" s="64">
        <v>165800</v>
      </c>
      <c r="D33" s="56">
        <f>ROUND(C33*$D$26,-2)</f>
        <v>176600</v>
      </c>
      <c r="E33" s="57">
        <f>$C$23+D33</f>
        <v>415900</v>
      </c>
      <c r="F33" s="215"/>
    </row>
    <row r="34" spans="1:8" ht="14.25" thickBot="1" x14ac:dyDescent="0.2">
      <c r="B34" s="12"/>
      <c r="C34" s="12"/>
      <c r="D34" s="12"/>
      <c r="E34" s="4"/>
      <c r="F34" s="9"/>
    </row>
    <row r="35" spans="1:8" ht="36" customHeight="1" thickBot="1" x14ac:dyDescent="0.2">
      <c r="B35" s="212" t="s">
        <v>34</v>
      </c>
      <c r="C35" s="23" t="s">
        <v>36</v>
      </c>
      <c r="D35" s="23" t="s">
        <v>37</v>
      </c>
      <c r="E35" s="23" t="s">
        <v>26</v>
      </c>
    </row>
    <row r="36" spans="1:8" ht="36" customHeight="1" thickBot="1" x14ac:dyDescent="0.2">
      <c r="B36" s="212"/>
      <c r="C36" s="213">
        <v>1628</v>
      </c>
      <c r="D36" s="58">
        <f>ROUND($C$36*$D$26,0)</f>
        <v>1734</v>
      </c>
      <c r="E36" s="59" t="s">
        <v>124</v>
      </c>
      <c r="F36" s="22"/>
    </row>
    <row r="37" spans="1:8" ht="36" customHeight="1" thickBot="1" x14ac:dyDescent="0.2">
      <c r="B37" s="212"/>
      <c r="C37" s="213"/>
      <c r="D37" s="40">
        <f>ROUND($C$36*$D$27,0)</f>
        <v>1729</v>
      </c>
      <c r="E37" s="41" t="s">
        <v>130</v>
      </c>
      <c r="F37" s="22"/>
    </row>
    <row r="38" spans="1:8" ht="14.25" thickBot="1" x14ac:dyDescent="0.2">
      <c r="B38" s="3"/>
      <c r="C38" s="5"/>
      <c r="D38" s="5"/>
      <c r="E38" s="5"/>
    </row>
    <row r="39" spans="1:8" ht="14.25" thickBot="1" x14ac:dyDescent="0.2">
      <c r="B39" s="29"/>
      <c r="C39" s="8" t="s">
        <v>131</v>
      </c>
    </row>
    <row r="40" spans="1:8" ht="22.5" x14ac:dyDescent="0.15">
      <c r="B40" s="7" t="s">
        <v>39</v>
      </c>
      <c r="C40" s="218">
        <v>510000</v>
      </c>
      <c r="D40" s="220" t="s">
        <v>49</v>
      </c>
      <c r="E40" s="221"/>
      <c r="F40" s="221"/>
      <c r="G40" s="65"/>
      <c r="H40" s="65"/>
    </row>
    <row r="41" spans="1:8" ht="23.25" thickBot="1" x14ac:dyDescent="0.2">
      <c r="B41" s="6" t="s">
        <v>38</v>
      </c>
      <c r="C41" s="219"/>
    </row>
    <row r="43" spans="1:8" x14ac:dyDescent="0.15">
      <c r="A43" s="119" t="s">
        <v>84</v>
      </c>
      <c r="B43" s="211" t="s">
        <v>83</v>
      </c>
      <c r="C43" s="211"/>
      <c r="D43" s="211"/>
      <c r="E43" s="211"/>
      <c r="F43" s="211"/>
    </row>
  </sheetData>
  <mergeCells count="31">
    <mergeCell ref="B1:G3"/>
    <mergeCell ref="B4:E4"/>
    <mergeCell ref="F4:H4"/>
    <mergeCell ref="D5:E5"/>
    <mergeCell ref="B6:B7"/>
    <mergeCell ref="D6:E6"/>
    <mergeCell ref="D7:E7"/>
    <mergeCell ref="B8:B9"/>
    <mergeCell ref="D8:E8"/>
    <mergeCell ref="D9:E9"/>
    <mergeCell ref="D10:E11"/>
    <mergeCell ref="F11:F12"/>
    <mergeCell ref="B12:B13"/>
    <mergeCell ref="D12:D15"/>
    <mergeCell ref="F13:H25"/>
    <mergeCell ref="E14:E18"/>
    <mergeCell ref="D16:D18"/>
    <mergeCell ref="B19:B20"/>
    <mergeCell ref="D19:E19"/>
    <mergeCell ref="D20:E20"/>
    <mergeCell ref="B21:B22"/>
    <mergeCell ref="D21:E21"/>
    <mergeCell ref="D22:E22"/>
    <mergeCell ref="B43:F43"/>
    <mergeCell ref="D23:E25"/>
    <mergeCell ref="C26:C27"/>
    <mergeCell ref="F29:F33"/>
    <mergeCell ref="B35:B37"/>
    <mergeCell ref="C36:C37"/>
    <mergeCell ref="C40:C41"/>
    <mergeCell ref="D40:F40"/>
  </mergeCells>
  <phoneticPr fontId="2"/>
  <hyperlinks>
    <hyperlink ref="H27" r:id="rId1" display="「振替加算額算出一覧表(令和6年度)」を参照" xr:uid="{D7924DA8-4C61-47EA-A022-551D14A6FBB3}"/>
    <hyperlink ref="H28" r:id="rId2" display="「経過的寡婦加算額算出一覧表(令和6年度)」を参照" xr:uid="{0775316E-AE2A-49B6-9C13-B66D089E0821}"/>
  </hyperlinks>
  <pageMargins left="0.7" right="0.7" top="0.75" bottom="0.75" header="0.3" footer="0.3"/>
  <pageSetup paperSize="9" scale="56" orientation="landscape" horizontalDpi="4294967293" verticalDpi="0"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45B8F-04B2-4B49-A9A1-444CBCD68E0D}">
  <sheetPr>
    <pageSetUpPr fitToPage="1"/>
  </sheetPr>
  <dimension ref="A1:I43"/>
  <sheetViews>
    <sheetView tabSelected="1" topLeftCell="A19" zoomScaleNormal="100" workbookViewId="0">
      <selection activeCell="F13" sqref="F13:H25"/>
    </sheetView>
  </sheetViews>
  <sheetFormatPr defaultRowHeight="13.5" x14ac:dyDescent="0.15"/>
  <cols>
    <col min="1" max="1" width="15" customWidth="1"/>
    <col min="2" max="2" width="40.625" customWidth="1"/>
    <col min="3" max="3" width="12.75" customWidth="1"/>
    <col min="4" max="5" width="21" customWidth="1"/>
    <col min="6" max="6" width="40.625" customWidth="1"/>
    <col min="7" max="7" width="10.75" customWidth="1"/>
    <col min="8" max="8" width="41.5" customWidth="1"/>
  </cols>
  <sheetData>
    <row r="1" spans="1:9" x14ac:dyDescent="0.15">
      <c r="B1" s="193" t="s">
        <v>147</v>
      </c>
      <c r="C1" s="193"/>
      <c r="D1" s="193"/>
      <c r="E1" s="193"/>
      <c r="F1" s="193"/>
      <c r="G1" s="193"/>
    </row>
    <row r="2" spans="1:9" x14ac:dyDescent="0.15">
      <c r="B2" s="193"/>
      <c r="C2" s="193"/>
      <c r="D2" s="193"/>
      <c r="E2" s="193"/>
      <c r="F2" s="193"/>
      <c r="G2" s="193"/>
    </row>
    <row r="3" spans="1:9" ht="14.25" thickBot="1" x14ac:dyDescent="0.2">
      <c r="B3" s="193"/>
      <c r="C3" s="193"/>
      <c r="D3" s="193"/>
      <c r="E3" s="193"/>
      <c r="F3" s="193"/>
      <c r="G3" s="193"/>
    </row>
    <row r="4" spans="1:9" ht="18" thickBot="1" x14ac:dyDescent="0.2">
      <c r="B4" s="233" t="s">
        <v>0</v>
      </c>
      <c r="C4" s="234"/>
      <c r="D4" s="234"/>
      <c r="E4" s="235"/>
      <c r="F4" s="197" t="s">
        <v>15</v>
      </c>
      <c r="G4" s="195"/>
      <c r="H4" s="196"/>
    </row>
    <row r="5" spans="1:9" ht="14.25" thickBot="1" x14ac:dyDescent="0.2">
      <c r="A5" s="13" t="s">
        <v>36</v>
      </c>
      <c r="B5" s="33" t="s">
        <v>24</v>
      </c>
      <c r="C5" s="34" t="s">
        <v>25</v>
      </c>
      <c r="D5" s="236" t="s">
        <v>26</v>
      </c>
      <c r="E5" s="237"/>
      <c r="F5" s="35" t="s">
        <v>24</v>
      </c>
      <c r="G5" s="34" t="s">
        <v>25</v>
      </c>
      <c r="H5" s="36" t="s">
        <v>26</v>
      </c>
    </row>
    <row r="6" spans="1:9" ht="30" customHeight="1" x14ac:dyDescent="0.15">
      <c r="A6" s="60">
        <v>780900</v>
      </c>
      <c r="B6" s="238" t="s">
        <v>1</v>
      </c>
      <c r="C6" s="46">
        <f>ROUND($A$6*$D$26,-2)</f>
        <v>847300</v>
      </c>
      <c r="D6" s="281" t="s">
        <v>135</v>
      </c>
      <c r="E6" s="282"/>
      <c r="F6" s="31" t="s">
        <v>16</v>
      </c>
      <c r="G6" s="32" t="s">
        <v>19</v>
      </c>
      <c r="H6" s="1"/>
    </row>
    <row r="7" spans="1:9" ht="30" customHeight="1" x14ac:dyDescent="0.15">
      <c r="A7" s="15"/>
      <c r="B7" s="239"/>
      <c r="C7" s="38">
        <f>ROUND($A$6*$D$27,-2)</f>
        <v>844900</v>
      </c>
      <c r="D7" s="228" t="s">
        <v>136</v>
      </c>
      <c r="E7" s="229"/>
      <c r="F7" s="30" t="s">
        <v>18</v>
      </c>
      <c r="G7" s="18" t="s">
        <v>19</v>
      </c>
      <c r="H7" s="1"/>
    </row>
    <row r="8" spans="1:9" ht="30" customHeight="1" x14ac:dyDescent="0.15">
      <c r="A8" s="15"/>
      <c r="B8" s="240" t="s">
        <v>2</v>
      </c>
      <c r="C8" s="46">
        <f>ROUND($A$6*$D$26,-2)</f>
        <v>847300</v>
      </c>
      <c r="D8" s="226" t="s">
        <v>135</v>
      </c>
      <c r="E8" s="227"/>
      <c r="F8" s="19" t="s">
        <v>17</v>
      </c>
      <c r="G8" s="2" t="s">
        <v>19</v>
      </c>
      <c r="H8" s="17"/>
    </row>
    <row r="9" spans="1:9" ht="30" customHeight="1" x14ac:dyDescent="0.15">
      <c r="A9" s="15"/>
      <c r="B9" s="239"/>
      <c r="C9" s="38">
        <f>ROUND($A$6*$D$27,-2)</f>
        <v>844900</v>
      </c>
      <c r="D9" s="228" t="s">
        <v>136</v>
      </c>
      <c r="E9" s="229"/>
      <c r="F9" s="19" t="s">
        <v>47</v>
      </c>
      <c r="G9" s="2" t="s">
        <v>19</v>
      </c>
      <c r="H9" s="17"/>
    </row>
    <row r="10" spans="1:9" ht="30" customHeight="1" x14ac:dyDescent="0.15">
      <c r="A10" s="61">
        <v>224700</v>
      </c>
      <c r="B10" s="14" t="s">
        <v>6</v>
      </c>
      <c r="C10" s="47">
        <f>ROUND($A$10*$D$26,-2)</f>
        <v>243800</v>
      </c>
      <c r="D10" s="242" t="s">
        <v>137</v>
      </c>
      <c r="E10" s="243"/>
      <c r="F10" s="19" t="s">
        <v>48</v>
      </c>
      <c r="G10" s="2" t="s">
        <v>19</v>
      </c>
      <c r="H10" s="17"/>
    </row>
    <row r="11" spans="1:9" ht="30" customHeight="1" x14ac:dyDescent="0.15">
      <c r="A11" s="61">
        <v>74900</v>
      </c>
      <c r="B11" s="14" t="s">
        <v>7</v>
      </c>
      <c r="C11" s="47">
        <f>ROUND($A$11*$D$26,-2)</f>
        <v>81300</v>
      </c>
      <c r="D11" s="244"/>
      <c r="E11" s="245"/>
      <c r="F11" s="231" t="s">
        <v>22</v>
      </c>
      <c r="G11" s="47">
        <f>C8*1.25</f>
        <v>1059125</v>
      </c>
      <c r="H11" s="50" t="s">
        <v>135</v>
      </c>
      <c r="I11" s="21"/>
    </row>
    <row r="12" spans="1:9" ht="40.15" customHeight="1" x14ac:dyDescent="0.15">
      <c r="A12" s="16"/>
      <c r="B12" s="240" t="s">
        <v>3</v>
      </c>
      <c r="C12" s="46">
        <f>ROUND($A$6*$D$26,-2)</f>
        <v>847300</v>
      </c>
      <c r="D12" s="223" t="s">
        <v>12</v>
      </c>
      <c r="E12" s="48" t="s">
        <v>138</v>
      </c>
      <c r="F12" s="232"/>
      <c r="G12" s="11">
        <f>C9*1.25</f>
        <v>1056125</v>
      </c>
      <c r="H12" s="42" t="s">
        <v>141</v>
      </c>
      <c r="I12" s="21"/>
    </row>
    <row r="13" spans="1:9" ht="40.15" customHeight="1" x14ac:dyDescent="0.15">
      <c r="A13" s="16"/>
      <c r="B13" s="239"/>
      <c r="C13" s="38">
        <f>ROUND($A$6*$D$27,-2)</f>
        <v>844900</v>
      </c>
      <c r="D13" s="224"/>
      <c r="E13" s="39" t="s">
        <v>139</v>
      </c>
      <c r="F13" s="200" t="s">
        <v>19</v>
      </c>
      <c r="G13" s="200"/>
      <c r="H13" s="201"/>
    </row>
    <row r="14" spans="1:9" ht="13.15" customHeight="1" x14ac:dyDescent="0.15">
      <c r="A14" s="10"/>
      <c r="B14" s="14" t="s">
        <v>8</v>
      </c>
      <c r="C14" s="47">
        <f>ROUND($A$10*$D$26,-2)</f>
        <v>243800</v>
      </c>
      <c r="D14" s="224"/>
      <c r="E14" s="230" t="s">
        <v>140</v>
      </c>
      <c r="F14" s="203"/>
      <c r="G14" s="203"/>
      <c r="H14" s="204"/>
    </row>
    <row r="15" spans="1:9" x14ac:dyDescent="0.15">
      <c r="A15" s="10"/>
      <c r="B15" s="14" t="s">
        <v>9</v>
      </c>
      <c r="C15" s="47">
        <f>ROUND($A$11*$D$26,-2)</f>
        <v>81300</v>
      </c>
      <c r="D15" s="225"/>
      <c r="E15" s="230"/>
      <c r="F15" s="203"/>
      <c r="G15" s="203"/>
      <c r="H15" s="204"/>
    </row>
    <row r="16" spans="1:9" x14ac:dyDescent="0.15">
      <c r="A16" s="10"/>
      <c r="B16" s="14" t="s">
        <v>10</v>
      </c>
      <c r="C16" s="47">
        <f>C12</f>
        <v>847300</v>
      </c>
      <c r="D16" s="241" t="s">
        <v>13</v>
      </c>
      <c r="E16" s="230"/>
      <c r="F16" s="203"/>
      <c r="G16" s="203"/>
      <c r="H16" s="204"/>
    </row>
    <row r="17" spans="1:8" x14ac:dyDescent="0.15">
      <c r="A17" s="10"/>
      <c r="B17" s="14" t="s">
        <v>11</v>
      </c>
      <c r="C17" s="47">
        <f>ROUND($A$10*$D$26,-2)</f>
        <v>243800</v>
      </c>
      <c r="D17" s="241"/>
      <c r="E17" s="230"/>
      <c r="F17" s="203"/>
      <c r="G17" s="203"/>
      <c r="H17" s="204"/>
    </row>
    <row r="18" spans="1:8" x14ac:dyDescent="0.15">
      <c r="A18" s="10"/>
      <c r="B18" s="14" t="s">
        <v>9</v>
      </c>
      <c r="C18" s="47">
        <f>ROUND($A$11*$D$26,-2)</f>
        <v>81300</v>
      </c>
      <c r="D18" s="241"/>
      <c r="E18" s="230"/>
      <c r="F18" s="203"/>
      <c r="G18" s="203"/>
      <c r="H18" s="204"/>
    </row>
    <row r="19" spans="1:8" ht="30" customHeight="1" x14ac:dyDescent="0.15">
      <c r="A19" s="16"/>
      <c r="B19" s="216" t="s">
        <v>14</v>
      </c>
      <c r="C19" s="47">
        <f>ROUND($C$8*0.75,-2)</f>
        <v>635500</v>
      </c>
      <c r="D19" s="226" t="s">
        <v>135</v>
      </c>
      <c r="E19" s="227"/>
      <c r="F19" s="203"/>
      <c r="G19" s="203"/>
      <c r="H19" s="204"/>
    </row>
    <row r="20" spans="1:8" ht="30" customHeight="1" x14ac:dyDescent="0.15">
      <c r="A20" s="16"/>
      <c r="B20" s="217"/>
      <c r="C20" s="11">
        <f>ROUND($C$9*0.75,-2)</f>
        <v>633700</v>
      </c>
      <c r="D20" s="228" t="s">
        <v>136</v>
      </c>
      <c r="E20" s="229"/>
      <c r="F20" s="203"/>
      <c r="G20" s="203"/>
      <c r="H20" s="204"/>
    </row>
    <row r="21" spans="1:8" ht="30" customHeight="1" x14ac:dyDescent="0.15">
      <c r="A21" s="16"/>
      <c r="B21" s="216" t="s">
        <v>4</v>
      </c>
      <c r="C21" s="47">
        <f>C19*2</f>
        <v>1271000</v>
      </c>
      <c r="D21" s="226" t="s">
        <v>135</v>
      </c>
      <c r="E21" s="227"/>
      <c r="F21" s="203"/>
      <c r="G21" s="203"/>
      <c r="H21" s="204"/>
    </row>
    <row r="22" spans="1:8" ht="30" customHeight="1" x14ac:dyDescent="0.15">
      <c r="A22" s="16"/>
      <c r="B22" s="217"/>
      <c r="C22" s="11">
        <f>C20*2</f>
        <v>1267400</v>
      </c>
      <c r="D22" s="228" t="s">
        <v>136</v>
      </c>
      <c r="E22" s="229"/>
      <c r="F22" s="203"/>
      <c r="G22" s="203"/>
      <c r="H22" s="204"/>
    </row>
    <row r="23" spans="1:8" ht="13.15" customHeight="1" x14ac:dyDescent="0.15">
      <c r="A23" s="10"/>
      <c r="B23" s="14" t="s">
        <v>23</v>
      </c>
      <c r="C23" s="47">
        <f>ROUND($A$10*$D$26,-2)</f>
        <v>243800</v>
      </c>
      <c r="D23" s="242" t="s">
        <v>137</v>
      </c>
      <c r="E23" s="243"/>
      <c r="F23" s="203"/>
      <c r="G23" s="203"/>
      <c r="H23" s="204"/>
    </row>
    <row r="24" spans="1:8" x14ac:dyDescent="0.15">
      <c r="A24" s="10"/>
      <c r="B24" s="14" t="s">
        <v>5</v>
      </c>
      <c r="C24" s="47">
        <f>ROUND($A$11*$D$26,-2)</f>
        <v>81300</v>
      </c>
      <c r="D24" s="246"/>
      <c r="E24" s="247"/>
      <c r="F24" s="203"/>
      <c r="G24" s="203"/>
      <c r="H24" s="204"/>
    </row>
    <row r="25" spans="1:8" ht="27.75" thickBot="1" x14ac:dyDescent="0.2">
      <c r="A25" s="10"/>
      <c r="B25" s="25" t="s">
        <v>42</v>
      </c>
      <c r="C25" s="49">
        <f>ROUND($C$12*0.75,-2)</f>
        <v>635500</v>
      </c>
      <c r="D25" s="248"/>
      <c r="E25" s="249"/>
      <c r="F25" s="206"/>
      <c r="G25" s="206"/>
      <c r="H25" s="207"/>
    </row>
    <row r="26" spans="1:8" ht="31.9" customHeight="1" x14ac:dyDescent="0.15">
      <c r="B26" s="20"/>
      <c r="C26" s="222" t="s">
        <v>35</v>
      </c>
      <c r="D26" s="51">
        <v>1.085</v>
      </c>
      <c r="E26" s="121" t="s">
        <v>95</v>
      </c>
      <c r="F26" s="4"/>
      <c r="G26" s="44" t="s">
        <v>43</v>
      </c>
      <c r="H26" s="43" t="s">
        <v>44</v>
      </c>
    </row>
    <row r="27" spans="1:8" ht="31.9" customHeight="1" thickBot="1" x14ac:dyDescent="0.2">
      <c r="B27" s="20"/>
      <c r="C27" s="222"/>
      <c r="D27" s="37">
        <v>1.0820000000000001</v>
      </c>
      <c r="E27" s="122" t="s">
        <v>92</v>
      </c>
      <c r="F27" s="4"/>
      <c r="G27" s="44" t="s">
        <v>45</v>
      </c>
      <c r="H27" s="120" t="s">
        <v>143</v>
      </c>
    </row>
    <row r="28" spans="1:8" ht="14.25" thickBot="1" x14ac:dyDescent="0.2">
      <c r="B28" s="24" t="s">
        <v>28</v>
      </c>
      <c r="C28" s="23" t="s">
        <v>36</v>
      </c>
      <c r="D28" s="23" t="s">
        <v>37</v>
      </c>
      <c r="E28" s="24" t="s">
        <v>27</v>
      </c>
      <c r="F28" s="23" t="s">
        <v>26</v>
      </c>
      <c r="G28" s="45" t="s">
        <v>46</v>
      </c>
      <c r="H28" s="120" t="s">
        <v>144</v>
      </c>
    </row>
    <row r="29" spans="1:8" x14ac:dyDescent="0.15">
      <c r="B29" s="26" t="s">
        <v>29</v>
      </c>
      <c r="C29" s="62">
        <v>33200</v>
      </c>
      <c r="D29" s="52">
        <f>ROUND(C29*$D$26,-2)</f>
        <v>36000</v>
      </c>
      <c r="E29" s="53">
        <f>$C$23+D29</f>
        <v>279800</v>
      </c>
      <c r="F29" s="214" t="s">
        <v>140</v>
      </c>
    </row>
    <row r="30" spans="1:8" x14ac:dyDescent="0.15">
      <c r="B30" s="27" t="s">
        <v>30</v>
      </c>
      <c r="C30" s="63">
        <v>66300</v>
      </c>
      <c r="D30" s="54">
        <f>ROUND(C30*$D$26,-2)</f>
        <v>71900</v>
      </c>
      <c r="E30" s="55">
        <f>$C$23+D30</f>
        <v>315700</v>
      </c>
      <c r="F30" s="214"/>
    </row>
    <row r="31" spans="1:8" x14ac:dyDescent="0.15">
      <c r="B31" s="27" t="s">
        <v>31</v>
      </c>
      <c r="C31" s="63">
        <v>99500</v>
      </c>
      <c r="D31" s="54">
        <f>ROUND(C31*$D$26,-2)</f>
        <v>108000</v>
      </c>
      <c r="E31" s="55">
        <f>$C$23+D31</f>
        <v>351800</v>
      </c>
      <c r="F31" s="214"/>
    </row>
    <row r="32" spans="1:8" x14ac:dyDescent="0.15">
      <c r="B32" s="27" t="s">
        <v>32</v>
      </c>
      <c r="C32" s="63">
        <v>132600</v>
      </c>
      <c r="D32" s="54">
        <f>ROUND(C32*$D$26,-2)</f>
        <v>143900</v>
      </c>
      <c r="E32" s="55">
        <f>$C$23+D32</f>
        <v>387700</v>
      </c>
      <c r="F32" s="214"/>
    </row>
    <row r="33" spans="1:8" ht="14.25" thickBot="1" x14ac:dyDescent="0.2">
      <c r="B33" s="28" t="s">
        <v>33</v>
      </c>
      <c r="C33" s="64">
        <v>165800</v>
      </c>
      <c r="D33" s="56">
        <f>ROUND(C33*$D$26,-2)</f>
        <v>179900</v>
      </c>
      <c r="E33" s="57">
        <f>$C$23+D33</f>
        <v>423700</v>
      </c>
      <c r="F33" s="215"/>
    </row>
    <row r="34" spans="1:8" ht="14.25" thickBot="1" x14ac:dyDescent="0.2">
      <c r="B34" s="12"/>
      <c r="C34" s="12"/>
      <c r="D34" s="12"/>
      <c r="E34" s="4"/>
      <c r="F34" s="9"/>
    </row>
    <row r="35" spans="1:8" ht="36" customHeight="1" thickBot="1" x14ac:dyDescent="0.2">
      <c r="B35" s="212" t="s">
        <v>34</v>
      </c>
      <c r="C35" s="23" t="s">
        <v>36</v>
      </c>
      <c r="D35" s="23" t="s">
        <v>37</v>
      </c>
      <c r="E35" s="23" t="s">
        <v>26</v>
      </c>
    </row>
    <row r="36" spans="1:8" ht="36" customHeight="1" thickBot="1" x14ac:dyDescent="0.2">
      <c r="B36" s="212"/>
      <c r="C36" s="213">
        <v>1628</v>
      </c>
      <c r="D36" s="58">
        <f>ROUND($C$36*$D$26,0)</f>
        <v>1766</v>
      </c>
      <c r="E36" s="59" t="s">
        <v>135</v>
      </c>
      <c r="F36" s="22"/>
    </row>
    <row r="37" spans="1:8" ht="36" customHeight="1" thickBot="1" x14ac:dyDescent="0.2">
      <c r="B37" s="212"/>
      <c r="C37" s="213"/>
      <c r="D37" s="40">
        <f>ROUND($C$36*$D$27,0)</f>
        <v>1761</v>
      </c>
      <c r="E37" s="41" t="s">
        <v>141</v>
      </c>
      <c r="F37" s="22"/>
    </row>
    <row r="38" spans="1:8" ht="14.25" thickBot="1" x14ac:dyDescent="0.2">
      <c r="B38" s="3"/>
      <c r="C38" s="5"/>
      <c r="D38" s="5"/>
      <c r="E38" s="5"/>
    </row>
    <row r="39" spans="1:8" ht="14.25" thickBot="1" x14ac:dyDescent="0.2">
      <c r="B39" s="29"/>
      <c r="C39" s="8" t="s">
        <v>142</v>
      </c>
    </row>
    <row r="40" spans="1:8" ht="22.5" x14ac:dyDescent="0.15">
      <c r="B40" s="7" t="s">
        <v>39</v>
      </c>
      <c r="C40" s="218">
        <v>650000</v>
      </c>
      <c r="D40" s="220" t="s">
        <v>49</v>
      </c>
      <c r="E40" s="221"/>
      <c r="F40" s="221"/>
      <c r="G40" s="65"/>
      <c r="H40" s="65"/>
    </row>
    <row r="41" spans="1:8" ht="23.25" thickBot="1" x14ac:dyDescent="0.2">
      <c r="B41" s="6" t="s">
        <v>38</v>
      </c>
      <c r="C41" s="219"/>
    </row>
    <row r="43" spans="1:8" x14ac:dyDescent="0.15">
      <c r="A43" s="119" t="s">
        <v>84</v>
      </c>
      <c r="B43" s="211" t="s">
        <v>83</v>
      </c>
      <c r="C43" s="211"/>
      <c r="D43" s="211"/>
      <c r="E43" s="211"/>
      <c r="F43" s="211"/>
    </row>
  </sheetData>
  <mergeCells count="31">
    <mergeCell ref="B1:G3"/>
    <mergeCell ref="B4:E4"/>
    <mergeCell ref="F4:H4"/>
    <mergeCell ref="D5:E5"/>
    <mergeCell ref="B6:B7"/>
    <mergeCell ref="D6:E6"/>
    <mergeCell ref="D7:E7"/>
    <mergeCell ref="B8:B9"/>
    <mergeCell ref="D8:E8"/>
    <mergeCell ref="D9:E9"/>
    <mergeCell ref="D10:E11"/>
    <mergeCell ref="F11:F12"/>
    <mergeCell ref="B12:B13"/>
    <mergeCell ref="D12:D15"/>
    <mergeCell ref="F13:H25"/>
    <mergeCell ref="E14:E18"/>
    <mergeCell ref="D16:D18"/>
    <mergeCell ref="B19:B20"/>
    <mergeCell ref="D19:E19"/>
    <mergeCell ref="D20:E20"/>
    <mergeCell ref="B21:B22"/>
    <mergeCell ref="D21:E21"/>
    <mergeCell ref="D22:E22"/>
    <mergeCell ref="B43:F43"/>
    <mergeCell ref="D23:E25"/>
    <mergeCell ref="C26:C27"/>
    <mergeCell ref="F29:F33"/>
    <mergeCell ref="B35:B37"/>
    <mergeCell ref="C36:C37"/>
    <mergeCell ref="C40:C41"/>
    <mergeCell ref="D40:F40"/>
  </mergeCells>
  <phoneticPr fontId="2"/>
  <hyperlinks>
    <hyperlink ref="H27" r:id="rId1" display="「振替加算額算出一覧表(令和7年度)」を参照" xr:uid="{6EFB477D-71BE-43F3-91EC-E013DCF22967}"/>
    <hyperlink ref="H28" r:id="rId2" display="「経過的寡婦加算額算出一覧表(令和7年度)」を参照" xr:uid="{3AF9B6D2-87F9-406B-B366-78AF592996D0}"/>
  </hyperlinks>
  <pageMargins left="0.7" right="0.7" top="0.75" bottom="0.75" header="0.3" footer="0.3"/>
  <pageSetup paperSize="9" scale="56" orientation="landscape" horizontalDpi="4294967293"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令和4年度</vt:lpstr>
      <vt:lpstr>新規裁定者及び既裁定者用(令和5年度)</vt:lpstr>
      <vt:lpstr>新規裁定者及び既裁定者用(令和6年度)</vt:lpstr>
      <vt:lpstr>在職老齢年金制度の支給停止調整額の推移について</vt:lpstr>
      <vt:lpstr>新規裁定者及び既裁定者用(令和7年度)</vt:lpstr>
      <vt:lpstr>新規裁定者及び既裁定者用(令和8年度)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ishichan</dc:creator>
  <cp:lastModifiedBy>利人 石川</cp:lastModifiedBy>
  <cp:lastPrinted>2024-04-01T07:49:04Z</cp:lastPrinted>
  <dcterms:created xsi:type="dcterms:W3CDTF">2017-04-07T06:23:22Z</dcterms:created>
  <dcterms:modified xsi:type="dcterms:W3CDTF">2026-01-23T08:55:20Z</dcterms:modified>
</cp:coreProperties>
</file>